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385" windowHeight="8970" tabRatio="925" firstSheet="2" activeTab="10"/>
  </bookViews>
  <sheets>
    <sheet name="VALLAURI  SETT" sheetId="29" r:id="rId1"/>
    <sheet name="ECO_TUR SETT" sheetId="31" r:id="rId2"/>
    <sheet name="vallauri sett TORTA" sheetId="33" r:id="rId3"/>
    <sheet name="respinti rispetto ai debiti" sheetId="44" r:id="rId4"/>
    <sheet name="CONFRONTO TR SETTORI" sheetId="45" r:id="rId5"/>
    <sheet name="settembre" sheetId="20" r:id="rId6"/>
    <sheet name="LSSA SETT " sheetId="36" r:id="rId7"/>
    <sheet name="INF SETT " sheetId="37" r:id="rId8"/>
    <sheet name="ELT SETT " sheetId="38" r:id="rId9"/>
    <sheet name="MECC SETT " sheetId="39" r:id="rId10"/>
    <sheet name="BIENNIO SETT " sheetId="42" r:id="rId11"/>
    <sheet name="dati grafici settembre" sheetId="34" r:id="rId12"/>
    <sheet name="Foglio1" sheetId="43" r:id="rId13"/>
  </sheets>
  <definedNames>
    <definedName name="_xlnm.Print_Area" localSheetId="5">settembre!$A$95:$K$102</definedName>
  </definedNames>
  <calcPr calcId="145621"/>
</workbook>
</file>

<file path=xl/calcChain.xml><?xml version="1.0" encoding="utf-8"?>
<calcChain xmlns="http://schemas.openxmlformats.org/spreadsheetml/2006/main">
  <c r="G33" i="20" l="1"/>
  <c r="J33" i="20" s="1"/>
  <c r="D33" i="20"/>
  <c r="E33" i="20"/>
  <c r="F33" i="20"/>
  <c r="C33" i="20"/>
  <c r="K32" i="20"/>
  <c r="J32" i="20"/>
  <c r="I32" i="20"/>
  <c r="H32" i="20"/>
  <c r="K31" i="20"/>
  <c r="J31" i="20"/>
  <c r="I31" i="20"/>
  <c r="H31" i="20"/>
  <c r="K30" i="20"/>
  <c r="J30" i="20"/>
  <c r="I30" i="20"/>
  <c r="H30" i="20"/>
  <c r="K29" i="20"/>
  <c r="J29" i="20"/>
  <c r="I29" i="20"/>
  <c r="H29" i="20"/>
  <c r="K28" i="20"/>
  <c r="J28" i="20"/>
  <c r="I28" i="20"/>
  <c r="H28" i="20"/>
  <c r="K27" i="20"/>
  <c r="J27" i="20"/>
  <c r="I27" i="20"/>
  <c r="H27" i="20"/>
  <c r="I33" i="20" l="1"/>
  <c r="H33" i="20"/>
  <c r="K33" i="20"/>
  <c r="I21" i="20"/>
  <c r="G44" i="20"/>
  <c r="F44" i="20"/>
  <c r="E44" i="20"/>
  <c r="D44" i="20"/>
  <c r="C44" i="20"/>
  <c r="K43" i="20"/>
  <c r="J43" i="20"/>
  <c r="I43" i="20"/>
  <c r="H43" i="20"/>
  <c r="K42" i="20"/>
  <c r="J42" i="20"/>
  <c r="I42" i="20"/>
  <c r="H42" i="20"/>
  <c r="K41" i="20"/>
  <c r="J41" i="20"/>
  <c r="I41" i="20"/>
  <c r="H41" i="20"/>
  <c r="K40" i="20"/>
  <c r="J40" i="20"/>
  <c r="I40" i="20"/>
  <c r="H40" i="20"/>
  <c r="K39" i="20"/>
  <c r="J39" i="20"/>
  <c r="I39" i="20"/>
  <c r="H39" i="20"/>
  <c r="K38" i="20"/>
  <c r="J38" i="20"/>
  <c r="I38" i="20"/>
  <c r="H38" i="20"/>
  <c r="K44" i="20" l="1"/>
  <c r="I44" i="20"/>
  <c r="J44" i="20"/>
  <c r="H44" i="20"/>
  <c r="H21" i="20"/>
  <c r="G17" i="20"/>
  <c r="H15" i="20"/>
  <c r="H17" i="20"/>
  <c r="H20" i="20"/>
  <c r="H16" i="20"/>
  <c r="H18" i="20"/>
  <c r="G53" i="20" l="1"/>
  <c r="F53" i="20"/>
  <c r="E53" i="20"/>
  <c r="D53" i="20"/>
  <c r="C53" i="20"/>
  <c r="H53" i="20" s="1"/>
  <c r="K52" i="20"/>
  <c r="J52" i="20"/>
  <c r="I52" i="20"/>
  <c r="H52" i="20"/>
  <c r="K51" i="20"/>
  <c r="J51" i="20"/>
  <c r="I51" i="20"/>
  <c r="H51" i="20"/>
  <c r="K50" i="20"/>
  <c r="J50" i="20"/>
  <c r="I50" i="20"/>
  <c r="H50" i="20"/>
  <c r="K49" i="20"/>
  <c r="J49" i="20"/>
  <c r="I49" i="20"/>
  <c r="H49" i="20"/>
  <c r="K48" i="20"/>
  <c r="J48" i="20"/>
  <c r="I48" i="20"/>
  <c r="H48" i="20"/>
  <c r="K47" i="20"/>
  <c r="J47" i="20"/>
  <c r="I47" i="20"/>
  <c r="H47" i="20"/>
  <c r="I53" i="20" l="1"/>
  <c r="J53" i="20"/>
  <c r="K53" i="20"/>
  <c r="G21" i="20"/>
  <c r="H57" i="20"/>
  <c r="G63" i="20"/>
  <c r="F63" i="20"/>
  <c r="E63" i="20"/>
  <c r="J63" i="20" s="1"/>
  <c r="D63" i="20"/>
  <c r="C63" i="20"/>
  <c r="H63" i="20" s="1"/>
  <c r="K62" i="20"/>
  <c r="J62" i="20"/>
  <c r="I62" i="20"/>
  <c r="H62" i="20"/>
  <c r="K61" i="20"/>
  <c r="J61" i="20"/>
  <c r="I61" i="20"/>
  <c r="H61" i="20"/>
  <c r="K60" i="20"/>
  <c r="J60" i="20"/>
  <c r="I60" i="20"/>
  <c r="H60" i="20"/>
  <c r="K59" i="20"/>
  <c r="J59" i="20"/>
  <c r="I59" i="20"/>
  <c r="H59" i="20"/>
  <c r="K58" i="20"/>
  <c r="J58" i="20"/>
  <c r="I58" i="20"/>
  <c r="H58" i="20"/>
  <c r="K57" i="20"/>
  <c r="J57" i="20"/>
  <c r="I57" i="20"/>
  <c r="I63" i="20" l="1"/>
  <c r="K63" i="20"/>
  <c r="F21" i="20" l="1"/>
  <c r="F20" i="20"/>
  <c r="F19" i="20"/>
  <c r="F18" i="20"/>
  <c r="F17" i="20"/>
  <c r="F16" i="20"/>
  <c r="F15" i="20"/>
  <c r="G72" i="20" l="1"/>
  <c r="F72" i="20"/>
  <c r="E72" i="20"/>
  <c r="J72" i="20" s="1"/>
  <c r="D72" i="20"/>
  <c r="C72" i="20"/>
  <c r="H72" i="20" s="1"/>
  <c r="K71" i="20"/>
  <c r="J71" i="20"/>
  <c r="I71" i="20"/>
  <c r="H71" i="20"/>
  <c r="K70" i="20"/>
  <c r="J70" i="20"/>
  <c r="I70" i="20"/>
  <c r="H70" i="20"/>
  <c r="K69" i="20"/>
  <c r="J69" i="20"/>
  <c r="I69" i="20"/>
  <c r="H69" i="20"/>
  <c r="K68" i="20"/>
  <c r="J68" i="20"/>
  <c r="I68" i="20"/>
  <c r="H68" i="20"/>
  <c r="K67" i="20"/>
  <c r="J67" i="20"/>
  <c r="I67" i="20"/>
  <c r="H67" i="20"/>
  <c r="K66" i="20"/>
  <c r="J66" i="20"/>
  <c r="I66" i="20"/>
  <c r="H66" i="20"/>
  <c r="E21" i="20"/>
  <c r="E20" i="20"/>
  <c r="E19" i="20"/>
  <c r="E18" i="20"/>
  <c r="E17" i="20"/>
  <c r="E16" i="20"/>
  <c r="E15" i="20"/>
  <c r="I72" i="20" l="1"/>
  <c r="K72" i="20"/>
  <c r="G82" i="20"/>
  <c r="F82" i="20"/>
  <c r="E82" i="20"/>
  <c r="D82" i="20"/>
  <c r="C82" i="20"/>
  <c r="H82" i="20" s="1"/>
  <c r="K81" i="20"/>
  <c r="J81" i="20"/>
  <c r="I81" i="20"/>
  <c r="H81" i="20"/>
  <c r="K80" i="20"/>
  <c r="J80" i="20"/>
  <c r="I80" i="20"/>
  <c r="H80" i="20"/>
  <c r="K79" i="20"/>
  <c r="J79" i="20"/>
  <c r="I79" i="20"/>
  <c r="H79" i="20"/>
  <c r="K78" i="20"/>
  <c r="J78" i="20"/>
  <c r="I78" i="20"/>
  <c r="H78" i="20"/>
  <c r="K77" i="20"/>
  <c r="J77" i="20"/>
  <c r="I77" i="20"/>
  <c r="H77" i="20"/>
  <c r="K76" i="20"/>
  <c r="J76" i="20"/>
  <c r="I76" i="20"/>
  <c r="H76" i="20"/>
  <c r="K87" i="20"/>
  <c r="K88" i="20"/>
  <c r="K89" i="20"/>
  <c r="K90" i="20"/>
  <c r="K91" i="20"/>
  <c r="K86" i="20"/>
  <c r="J87" i="20"/>
  <c r="J88" i="20"/>
  <c r="J89" i="20"/>
  <c r="J90" i="20"/>
  <c r="J91" i="20"/>
  <c r="J86" i="20"/>
  <c r="I87" i="20"/>
  <c r="I88" i="20"/>
  <c r="I89" i="20"/>
  <c r="I90" i="20"/>
  <c r="I91" i="20"/>
  <c r="I86" i="20"/>
  <c r="H87" i="20"/>
  <c r="H88" i="20"/>
  <c r="H89" i="20"/>
  <c r="H90" i="20"/>
  <c r="H91" i="20"/>
  <c r="H86" i="20"/>
  <c r="L78" i="20" s="1"/>
  <c r="G92" i="20"/>
  <c r="F92" i="20"/>
  <c r="E92" i="20"/>
  <c r="D92" i="20"/>
  <c r="C92" i="20"/>
  <c r="H92" i="20" s="1"/>
  <c r="H96" i="20"/>
  <c r="I96" i="20"/>
  <c r="J96" i="20"/>
  <c r="K96" i="20"/>
  <c r="H97" i="20"/>
  <c r="I97" i="20"/>
  <c r="J97" i="20"/>
  <c r="K97" i="20"/>
  <c r="H98" i="20"/>
  <c r="I98" i="20"/>
  <c r="J98" i="20"/>
  <c r="K98" i="20"/>
  <c r="H99" i="20"/>
  <c r="I99" i="20"/>
  <c r="J99" i="20"/>
  <c r="K99" i="20"/>
  <c r="H100" i="20"/>
  <c r="I100" i="20"/>
  <c r="J100" i="20"/>
  <c r="K100" i="20"/>
  <c r="H101" i="20"/>
  <c r="I101" i="20"/>
  <c r="J101" i="20"/>
  <c r="K101" i="20"/>
  <c r="C102" i="20"/>
  <c r="D102" i="20"/>
  <c r="E102" i="20"/>
  <c r="F102" i="20"/>
  <c r="G102" i="20"/>
  <c r="G112" i="20"/>
  <c r="F112" i="20"/>
  <c r="E112" i="20"/>
  <c r="D112" i="20"/>
  <c r="C112" i="20"/>
  <c r="K111" i="20"/>
  <c r="J111" i="20"/>
  <c r="I111" i="20"/>
  <c r="H111" i="20"/>
  <c r="J110" i="20"/>
  <c r="H110" i="20"/>
  <c r="K109" i="20"/>
  <c r="J109" i="20"/>
  <c r="I109" i="20"/>
  <c r="H109" i="20"/>
  <c r="K108" i="20"/>
  <c r="J108" i="20"/>
  <c r="I108" i="20"/>
  <c r="H108" i="20"/>
  <c r="K107" i="20"/>
  <c r="J107" i="20"/>
  <c r="I107" i="20"/>
  <c r="H107" i="20"/>
  <c r="K106" i="20"/>
  <c r="J106" i="20"/>
  <c r="I106" i="20"/>
  <c r="H106" i="20"/>
  <c r="K105" i="20"/>
  <c r="J105" i="20"/>
  <c r="I105" i="20"/>
  <c r="H105" i="20"/>
  <c r="B21" i="20"/>
  <c r="B20" i="20"/>
  <c r="B19" i="20"/>
  <c r="B18" i="20"/>
  <c r="B17" i="20"/>
  <c r="B16" i="20"/>
  <c r="B15" i="20"/>
  <c r="J92" i="20" l="1"/>
  <c r="J82" i="20"/>
  <c r="K82" i="20"/>
  <c r="L77" i="20"/>
  <c r="L76" i="20"/>
  <c r="I82" i="20"/>
  <c r="J102" i="20"/>
  <c r="I92" i="20"/>
  <c r="H102" i="20"/>
  <c r="K92" i="20"/>
  <c r="L79" i="20"/>
  <c r="K102" i="20"/>
  <c r="I102" i="20"/>
  <c r="I110" i="20"/>
  <c r="K110" i="20"/>
  <c r="H112" i="20"/>
  <c r="J112" i="20"/>
  <c r="L82" i="20"/>
  <c r="L81" i="20"/>
  <c r="L80" i="20"/>
  <c r="I112" i="20"/>
  <c r="K112" i="20"/>
</calcChain>
</file>

<file path=xl/comments1.xml><?xml version="1.0" encoding="utf-8"?>
<comments xmlns="http://schemas.openxmlformats.org/spreadsheetml/2006/main">
  <authors>
    <author>Fernando</author>
  </authors>
  <commentList>
    <comment ref="F14" authorId="0">
      <text>
        <r>
          <rPr>
            <b/>
            <sz val="9"/>
            <color indexed="81"/>
            <rFont val="Tahoma"/>
            <family val="2"/>
          </rPr>
          <t>Fernando: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vallauriq</author>
  </authors>
  <commentList>
    <comment ref="I95" authorId="0">
      <text>
        <r>
          <rPr>
            <b/>
            <sz val="8"/>
            <color indexed="81"/>
            <rFont val="Tahoma"/>
            <family val="2"/>
          </rPr>
          <t>vallauriq: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<sst xmlns="http://schemas.openxmlformats.org/spreadsheetml/2006/main" count="207" uniqueCount="38">
  <si>
    <t>Promossi</t>
  </si>
  <si>
    <t>Non promossi</t>
  </si>
  <si>
    <t>ritirati</t>
  </si>
  <si>
    <t>trasferiti</t>
  </si>
  <si>
    <t>classe</t>
  </si>
  <si>
    <t>promossi</t>
  </si>
  <si>
    <t>non promossi</t>
  </si>
  <si>
    <t>LTS</t>
  </si>
  <si>
    <t>INF</t>
  </si>
  <si>
    <t>ELE</t>
  </si>
  <si>
    <t>MEC</t>
  </si>
  <si>
    <t>totali</t>
  </si>
  <si>
    <t>n°allievi</t>
  </si>
  <si>
    <t>IGEA</t>
  </si>
  <si>
    <t>IPC</t>
  </si>
  <si>
    <t>RISULTATI RELATIVI ALLO SCRUTINIO FINALE</t>
  </si>
  <si>
    <t>%RESPINTI RISPETTO AI GIUDIZI SOSPESI ASSEGNATI</t>
  </si>
  <si>
    <t>TOTALE</t>
  </si>
  <si>
    <t>2011</t>
  </si>
  <si>
    <t>BIENNIO</t>
  </si>
  <si>
    <t>2012</t>
  </si>
  <si>
    <t>MECCANICA</t>
  </si>
  <si>
    <t>ELETTROTECNICA</t>
  </si>
  <si>
    <t>INFORMATICA</t>
  </si>
  <si>
    <t>LSSA</t>
  </si>
  <si>
    <t xml:space="preserve">INF </t>
  </si>
  <si>
    <t>grafico vallauri settembre anni</t>
  </si>
  <si>
    <t>2013</t>
  </si>
  <si>
    <t>Ritirati</t>
  </si>
  <si>
    <t>Trasferiti</t>
  </si>
  <si>
    <t>ELT</t>
  </si>
  <si>
    <t>ECO</t>
  </si>
  <si>
    <t>2014</t>
  </si>
  <si>
    <t>2016</t>
  </si>
  <si>
    <t>AFM/TUR</t>
  </si>
  <si>
    <t>2017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</si>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</sst>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164" fontId="1" fillId="0" borderId="0" xfId="1" applyNumberFormat="1"/>
    <xf numFmtId="9" fontId="1" fillId="0" borderId="0" xfId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9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164" fontId="1" fillId="0" borderId="0" xfId="1" applyNumberFormat="1" applyBorder="1"/>
    <xf numFmtId="1" fontId="2" fillId="0" borderId="1" xfId="0" applyNumberFormat="1" applyFont="1" applyBorder="1"/>
    <xf numFmtId="9" fontId="2" fillId="0" borderId="0" xfId="0" applyNumberFormat="1" applyFont="1" applyBorder="1"/>
    <xf numFmtId="9" fontId="0" fillId="0" borderId="1" xfId="0" applyNumberFormat="1" applyBorder="1"/>
    <xf numFmtId="9" fontId="3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1" fontId="2" fillId="0" borderId="0" xfId="0" applyNumberFormat="1" applyFont="1" applyBorder="1"/>
    <xf numFmtId="9" fontId="2" fillId="0" borderId="0" xfId="1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9" fontId="3" fillId="0" borderId="1" xfId="1" applyNumberFormat="1" applyFont="1" applyBorder="1"/>
    <xf numFmtId="9" fontId="3" fillId="0" borderId="0" xfId="0" applyNumberFormat="1" applyFont="1" applyBorder="1"/>
    <xf numFmtId="49" fontId="3" fillId="0" borderId="1" xfId="1" applyNumberFormat="1" applyFont="1" applyBorder="1" applyAlignment="1">
      <alignment horizontal="right"/>
    </xf>
    <xf numFmtId="0" fontId="2" fillId="0" borderId="1" xfId="0" applyFont="1" applyFill="1" applyBorder="1"/>
    <xf numFmtId="9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/>
    <xf numFmtId="0" fontId="3" fillId="0" borderId="1" xfId="0" applyFont="1" applyFill="1" applyBorder="1"/>
    <xf numFmtId="49" fontId="2" fillId="0" borderId="0" xfId="1" applyNumberFormat="1" applyFont="1" applyBorder="1" applyAlignment="1">
      <alignment horizontal="right"/>
    </xf>
    <xf numFmtId="0" fontId="3" fillId="0" borderId="1" xfId="0" applyNumberFormat="1" applyFont="1" applyBorder="1"/>
    <xf numFmtId="9" fontId="0" fillId="0" borderId="1" xfId="0" applyNumberFormat="1" applyFill="1" applyBorder="1"/>
    <xf numFmtId="0" fontId="2" fillId="0" borderId="0" xfId="0" applyFont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3" fillId="0" borderId="1" xfId="0" applyNumberFormat="1" applyFont="1" applyFill="1" applyBorder="1"/>
    <xf numFmtId="0" fontId="2" fillId="0" borderId="4" xfId="0" applyFont="1" applyBorder="1"/>
    <xf numFmtId="164" fontId="3" fillId="0" borderId="0" xfId="1" applyNumberFormat="1" applyFont="1" applyBorder="1" applyAlignment="1">
      <alignment horizontal="right"/>
    </xf>
    <xf numFmtId="9" fontId="3" fillId="0" borderId="0" xfId="0" applyNumberFormat="1" applyFont="1" applyFill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1" xfId="0" applyNumberFormat="1" applyFont="1" applyBorder="1"/>
    <xf numFmtId="164" fontId="2" fillId="0" borderId="0" xfId="1" applyNumberFormat="1" applyFont="1" applyBorder="1"/>
    <xf numFmtId="9" fontId="2" fillId="0" borderId="0" xfId="0" applyNumberFormat="1" applyFont="1" applyFill="1" applyBorder="1"/>
    <xf numFmtId="9" fontId="3" fillId="0" borderId="4" xfId="0" applyNumberFormat="1" applyFont="1" applyFill="1" applyBorder="1"/>
    <xf numFmtId="9" fontId="3" fillId="0" borderId="4" xfId="0" applyNumberFormat="1" applyFont="1" applyBorder="1"/>
    <xf numFmtId="9" fontId="2" fillId="0" borderId="4" xfId="1" applyNumberFormat="1" applyFont="1" applyBorder="1"/>
    <xf numFmtId="164" fontId="3" fillId="0" borderId="4" xfId="1" applyNumberFormat="1" applyFont="1" applyBorder="1" applyAlignment="1">
      <alignment horizontal="right"/>
    </xf>
    <xf numFmtId="9" fontId="2" fillId="0" borderId="4" xfId="0" applyNumberFormat="1" applyFont="1" applyBorder="1"/>
    <xf numFmtId="0" fontId="2" fillId="0" borderId="1" xfId="1" applyNumberFormat="1" applyFont="1" applyBorder="1"/>
    <xf numFmtId="0" fontId="2" fillId="0" borderId="1" xfId="0" applyNumberFormat="1" applyFont="1" applyFill="1" applyBorder="1"/>
    <xf numFmtId="0" fontId="3" fillId="0" borderId="1" xfId="1" applyNumberFormat="1" applyFont="1" applyBorder="1" applyAlignment="1">
      <alignment horizontal="right"/>
    </xf>
    <xf numFmtId="0" fontId="0" fillId="0" borderId="3" xfId="0" applyFill="1" applyBorder="1"/>
    <xf numFmtId="9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0" fillId="2" borderId="0" xfId="0" applyFill="1"/>
    <xf numFmtId="49" fontId="2" fillId="2" borderId="0" xfId="1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3" borderId="1" xfId="0" applyFill="1" applyBorder="1"/>
    <xf numFmtId="0" fontId="2" fillId="3" borderId="1" xfId="0" applyFont="1" applyFill="1" applyBorder="1"/>
    <xf numFmtId="9" fontId="2" fillId="3" borderId="1" xfId="0" applyNumberFormat="1" applyFont="1" applyFill="1" applyBorder="1"/>
    <xf numFmtId="0" fontId="0" fillId="4" borderId="1" xfId="0" applyFill="1" applyBorder="1"/>
    <xf numFmtId="0" fontId="3" fillId="4" borderId="1" xfId="0" applyFont="1" applyFill="1" applyBorder="1"/>
    <xf numFmtId="17" fontId="7" fillId="0" borderId="1" xfId="0" applyNumberFormat="1" applyFont="1" applyBorder="1" applyAlignment="1">
      <alignment horizontal="center"/>
    </xf>
    <xf numFmtId="9" fontId="3" fillId="0" borderId="1" xfId="1" applyFont="1" applyFill="1" applyBorder="1"/>
    <xf numFmtId="9" fontId="3" fillId="0" borderId="1" xfId="1" applyFont="1" applyBorder="1"/>
    <xf numFmtId="9" fontId="2" fillId="4" borderId="0" xfId="0" applyNumberFormat="1" applyFont="1" applyFill="1" applyBorder="1"/>
    <xf numFmtId="9" fontId="3" fillId="0" borderId="4" xfId="1" applyFont="1" applyBorder="1"/>
    <xf numFmtId="9" fontId="2" fillId="0" borderId="4" xfId="1" applyFont="1" applyBorder="1"/>
    <xf numFmtId="0" fontId="0" fillId="0" borderId="1" xfId="0" applyFont="1" applyFill="1" applyBorder="1"/>
    <xf numFmtId="0" fontId="1" fillId="0" borderId="1" xfId="0" applyFont="1" applyFill="1" applyBorder="1"/>
    <xf numFmtId="9" fontId="1" fillId="0" borderId="1" xfId="0" applyNumberFormat="1" applyFont="1" applyFill="1" applyBorder="1"/>
    <xf numFmtId="9" fontId="1" fillId="0" borderId="1" xfId="0" applyNumberFormat="1" applyFont="1" applyBorder="1"/>
    <xf numFmtId="9" fontId="1" fillId="0" borderId="1" xfId="1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9" fontId="2" fillId="0" borderId="1" xfId="0" applyNumberFormat="1" applyFont="1" applyFill="1" applyBorder="1"/>
    <xf numFmtId="9" fontId="2" fillId="0" borderId="1" xfId="1" applyFont="1" applyBorder="1"/>
    <xf numFmtId="49" fontId="1" fillId="0" borderId="1" xfId="1" applyNumberFormat="1" applyFont="1" applyBorder="1" applyAlignment="1">
      <alignment horizontal="right"/>
    </xf>
    <xf numFmtId="9" fontId="2" fillId="0" borderId="4" xfId="0" applyNumberFormat="1" applyFont="1" applyFill="1" applyBorder="1"/>
    <xf numFmtId="0" fontId="0" fillId="0" borderId="4" xfId="0" applyBorder="1"/>
    <xf numFmtId="0" fontId="2" fillId="0" borderId="3" xfId="0" applyFont="1" applyFill="1" applyBorder="1" applyAlignment="1">
      <alignment horizontal="center"/>
    </xf>
    <xf numFmtId="9" fontId="0" fillId="0" borderId="4" xfId="0" applyNumberFormat="1" applyBorder="1"/>
    <xf numFmtId="9" fontId="3" fillId="0" borderId="1" xfId="1" applyNumberFormat="1" applyFont="1" applyBorder="1" applyAlignment="1">
      <alignment horizontal="right"/>
    </xf>
    <xf numFmtId="9" fontId="1" fillId="0" borderId="1" xfId="1" applyNumberFormat="1" applyFont="1" applyBorder="1" applyAlignment="1">
      <alignment horizontal="right"/>
    </xf>
    <xf numFmtId="9" fontId="1" fillId="0" borderId="3" xfId="0" applyNumberFormat="1" applyFont="1" applyFill="1" applyBorder="1"/>
    <xf numFmtId="1" fontId="0" fillId="0" borderId="0" xfId="0" applyNumberFormat="1" applyFill="1" applyBorder="1"/>
    <xf numFmtId="9" fontId="1" fillId="0" borderId="4" xfId="1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" fontId="2" fillId="0" borderId="0" xfId="0" applyNumberFormat="1" applyFont="1" applyFill="1" applyBorder="1"/>
    <xf numFmtId="9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3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2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8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I.I.S. Vallauri  Settembre 2018</a:t>
            </a:r>
          </a:p>
        </c:rich>
      </c:tx>
      <c:layout>
        <c:manualLayout>
          <c:xMode val="edge"/>
          <c:yMode val="edge"/>
          <c:x val="0.32885211995863628"/>
          <c:y val="1.3559322033898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638055842812834E-2"/>
          <c:y val="0.17288135593220341"/>
          <c:w val="0.94002068252326865"/>
          <c:h val="0.75762711864407184"/>
        </c:manualLayout>
      </c:layout>
      <c:lineChart>
        <c:grouping val="standard"/>
        <c:varyColors val="0"/>
        <c:ser>
          <c:idx val="0"/>
          <c:order val="0"/>
          <c:tx>
            <c:strRef>
              <c:f>settembre!$A$5</c:f>
              <c:strCache>
                <c:ptCount val="1"/>
                <c:pt idx="0">
                  <c:v>Promossi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settembre!$B$4:$G$4</c:f>
              <c:numCache>
                <c:formatCode>General</c:formatCode>
                <c:ptCount val="6"/>
                <c:pt idx="5">
                  <c:v>2019</c:v>
                </c:pt>
              </c:numCache>
            </c:numRef>
          </c:cat>
          <c:val>
            <c:numRef>
              <c:f>settembre!$B$5:$G$5</c:f>
              <c:numCache>
                <c:formatCode>0%</c:formatCode>
                <c:ptCount val="6"/>
                <c:pt idx="5">
                  <c:v>0.87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settembre!$A$6</c:f>
              <c:strCache>
                <c:ptCount val="1"/>
                <c:pt idx="0">
                  <c:v>Non promossi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settembre!$B$4:$G$4</c:f>
              <c:numCache>
                <c:formatCode>General</c:formatCode>
                <c:ptCount val="6"/>
                <c:pt idx="5">
                  <c:v>2019</c:v>
                </c:pt>
              </c:numCache>
            </c:numRef>
          </c:cat>
          <c:val>
            <c:numRef>
              <c:f>settembre!$B$6:$G$6</c:f>
              <c:numCache>
                <c:formatCode>0%</c:formatCode>
                <c:ptCount val="6"/>
                <c:pt idx="5">
                  <c:v>0.09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settembre!$A$7</c:f>
              <c:strCache>
                <c:ptCount val="1"/>
                <c:pt idx="0">
                  <c:v>Ritirati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settembre!$B$4:$G$4</c:f>
              <c:numCache>
                <c:formatCode>General</c:formatCode>
                <c:ptCount val="6"/>
                <c:pt idx="5">
                  <c:v>2019</c:v>
                </c:pt>
              </c:numCache>
            </c:numRef>
          </c:cat>
          <c:val>
            <c:numRef>
              <c:f>settembre!$B$7:$G$7</c:f>
              <c:numCache>
                <c:formatCode>0%</c:formatCode>
                <c:ptCount val="6"/>
                <c:pt idx="5">
                  <c:v>0.04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settembre!$A$8</c:f>
              <c:strCache>
                <c:ptCount val="1"/>
                <c:pt idx="0">
                  <c:v>Trasferiti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settembre!$B$4:$G$4</c:f>
              <c:numCache>
                <c:formatCode>General</c:formatCode>
                <c:ptCount val="6"/>
                <c:pt idx="5">
                  <c:v>2019</c:v>
                </c:pt>
              </c:numCache>
            </c:numRef>
          </c:cat>
          <c:val>
            <c:numRef>
              <c:f>settembre!$B$8:$G$8</c:f>
              <c:numCache>
                <c:formatCode>0%</c:formatCode>
                <c:ptCount val="6"/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691136"/>
        <c:axId val="203692672"/>
      </c:lineChart>
      <c:catAx>
        <c:axId val="2036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369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6926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3691136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legend>
      <c:legendPos val="t"/>
      <c:layout>
        <c:manualLayout>
          <c:xMode val="edge"/>
          <c:yMode val="edge"/>
          <c:x val="0.32988624612202888"/>
          <c:y val="9.4915254237288138E-2"/>
          <c:w val="0.41984838244754047"/>
          <c:h val="4.0865340984919257E-2"/>
        </c:manualLayout>
      </c:layout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MECC  SETTEMBRE </a:t>
            </a:r>
            <a:r>
              <a:rPr lang="it-IT" baseline="0"/>
              <a:t> 2019</a:t>
            </a:r>
            <a:endParaRPr lang="it-IT"/>
          </a:p>
        </c:rich>
      </c:tx>
      <c:layout>
        <c:manualLayout>
          <c:xMode val="edge"/>
          <c:yMode val="edge"/>
          <c:x val="0.3684794672586037"/>
          <c:y val="1.9575856443719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82772908407649E-2"/>
          <c:y val="0.17266685290611741"/>
          <c:w val="0.92341842397336249"/>
          <c:h val="0.76672104404568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grafici settembre'!$D$48</c:f>
              <c:strCache>
                <c:ptCount val="1"/>
                <c:pt idx="0">
                  <c:v>promossi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settembre'!$C$49:$C$57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settembre'!$D$49:$D$57</c:f>
              <c:numCache>
                <c:formatCode>0%</c:formatCode>
                <c:ptCount val="9"/>
                <c:pt idx="0">
                  <c:v>0.81</c:v>
                </c:pt>
                <c:pt idx="1">
                  <c:v>0.86</c:v>
                </c:pt>
                <c:pt idx="2">
                  <c:v>0.84</c:v>
                </c:pt>
                <c:pt idx="3">
                  <c:v>0.93</c:v>
                </c:pt>
                <c:pt idx="4">
                  <c:v>0.94</c:v>
                </c:pt>
                <c:pt idx="5">
                  <c:v>0.96</c:v>
                </c:pt>
                <c:pt idx="6">
                  <c:v>0.99</c:v>
                </c:pt>
                <c:pt idx="7">
                  <c:v>0.94</c:v>
                </c:pt>
                <c:pt idx="8">
                  <c:v>0.75129533678756477</c:v>
                </c:pt>
              </c:numCache>
            </c:numRef>
          </c:val>
        </c:ser>
        <c:ser>
          <c:idx val="1"/>
          <c:order val="1"/>
          <c:tx>
            <c:strRef>
              <c:f>'dati grafici settembre'!$E$48</c:f>
              <c:strCache>
                <c:ptCount val="1"/>
                <c:pt idx="0">
                  <c:v>non promossi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dLbls>
            <c:dLbl>
              <c:idx val="12"/>
              <c:layout>
                <c:manualLayout>
                  <c:x val="-1.0358860525342212E-2"/>
                  <c:y val="-3.26264274061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settembre'!$C$49:$C$57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settembre'!$E$49:$E$57</c:f>
              <c:numCache>
                <c:formatCode>0%</c:formatCode>
                <c:ptCount val="9"/>
                <c:pt idx="0">
                  <c:v>0.12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0.05</c:v>
                </c:pt>
                <c:pt idx="4">
                  <c:v>0.06</c:v>
                </c:pt>
                <c:pt idx="5">
                  <c:v>0.03</c:v>
                </c:pt>
                <c:pt idx="6">
                  <c:v>0.01</c:v>
                </c:pt>
                <c:pt idx="7">
                  <c:v>0.05</c:v>
                </c:pt>
                <c:pt idx="8">
                  <c:v>6.2176165803108807E-2</c:v>
                </c:pt>
              </c:numCache>
            </c:numRef>
          </c:val>
        </c:ser>
        <c:ser>
          <c:idx val="2"/>
          <c:order val="2"/>
          <c:tx>
            <c:strRef>
              <c:f>'dati grafici settembre'!$F$48</c:f>
              <c:strCache>
                <c:ptCount val="1"/>
                <c:pt idx="0">
                  <c:v>trasferiti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invertIfNegative val="0"/>
          <c:dLbls>
            <c:dLbl>
              <c:idx val="13"/>
              <c:layout>
                <c:manualLayout>
                  <c:x val="-1.4798372179060304E-3"/>
                  <c:y val="-1.3050570962479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settembre'!$C$49:$C$57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settembre'!$F$49:$F$57</c:f>
              <c:numCache>
                <c:formatCode>0%</c:formatCode>
                <c:ptCount val="9"/>
                <c:pt idx="0">
                  <c:v>0.03</c:v>
                </c:pt>
                <c:pt idx="1">
                  <c:v>0.01</c:v>
                </c:pt>
                <c:pt idx="2">
                  <c:v>0.04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7">
                  <c:v>0.1</c:v>
                </c:pt>
                <c:pt idx="8">
                  <c:v>3.1088082901554404E-2</c:v>
                </c:pt>
              </c:numCache>
            </c:numRef>
          </c:val>
        </c:ser>
        <c:ser>
          <c:idx val="3"/>
          <c:order val="3"/>
          <c:tx>
            <c:strRef>
              <c:f>'dati grafici settembre'!$G$48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0"/>
                  <c:y val="2.1750951604132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settembre'!$C$49:$C$57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settembre'!$G$49:$G$57</c:f>
              <c:numCache>
                <c:formatCode>0%</c:formatCode>
                <c:ptCount val="9"/>
                <c:pt idx="0">
                  <c:v>0.04</c:v>
                </c:pt>
                <c:pt idx="1">
                  <c:v>0.06</c:v>
                </c:pt>
                <c:pt idx="2">
                  <c:v>0.02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124160"/>
        <c:axId val="204125696"/>
      </c:barChart>
      <c:catAx>
        <c:axId val="2041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4125696"/>
        <c:crosses val="autoZero"/>
        <c:auto val="1"/>
        <c:lblAlgn val="ctr"/>
        <c:lblOffset val="100"/>
        <c:noMultiLvlLbl val="0"/>
      </c:catAx>
      <c:valAx>
        <c:axId val="2041256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4124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852386237514059"/>
          <c:y val="9.1353996737357251E-2"/>
          <c:w val="0.32294542337144277"/>
          <c:h val="3.7805346411139994E-2"/>
        </c:manualLayout>
      </c:layout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BIENNIO  SETTEMBRE  2019</a:t>
            </a:r>
          </a:p>
        </c:rich>
      </c:tx>
      <c:layout>
        <c:manualLayout>
          <c:xMode val="edge"/>
          <c:yMode val="edge"/>
          <c:x val="0.34665186829448807"/>
          <c:y val="2.6101141924959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27413984461709E-2"/>
          <c:y val="0.16639477977161488"/>
          <c:w val="0.93562708102108771"/>
          <c:h val="0.76672104404568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grafici settembre'!$D$4</c:f>
              <c:strCache>
                <c:ptCount val="1"/>
                <c:pt idx="0">
                  <c:v>promossi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 settembre'!$C$5:$C$12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'dati grafici settembre'!$D$5:$D$12</c:f>
              <c:numCache>
                <c:formatCode>0%</c:formatCode>
                <c:ptCount val="8"/>
                <c:pt idx="0">
                  <c:v>0.76</c:v>
                </c:pt>
                <c:pt idx="1">
                  <c:v>0.73</c:v>
                </c:pt>
                <c:pt idx="2">
                  <c:v>0.77</c:v>
                </c:pt>
                <c:pt idx="3">
                  <c:v>0.76</c:v>
                </c:pt>
                <c:pt idx="4">
                  <c:v>0.78</c:v>
                </c:pt>
                <c:pt idx="5">
                  <c:v>0.84</c:v>
                </c:pt>
                <c:pt idx="6">
                  <c:v>0.82</c:v>
                </c:pt>
                <c:pt idx="7">
                  <c:v>0.84</c:v>
                </c:pt>
              </c:numCache>
            </c:numRef>
          </c:val>
        </c:ser>
        <c:ser>
          <c:idx val="1"/>
          <c:order val="1"/>
          <c:tx>
            <c:strRef>
              <c:f>'dati grafici settembre'!$E$4</c:f>
              <c:strCache>
                <c:ptCount val="1"/>
                <c:pt idx="0">
                  <c:v>non promossi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 settembre'!$C$5:$C$12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'dati grafici settembre'!$E$5:$E$12</c:f>
              <c:numCache>
                <c:formatCode>0%</c:formatCode>
                <c:ptCount val="8"/>
                <c:pt idx="0">
                  <c:v>0.16</c:v>
                </c:pt>
                <c:pt idx="1">
                  <c:v>0.17</c:v>
                </c:pt>
                <c:pt idx="2">
                  <c:v>0.16</c:v>
                </c:pt>
                <c:pt idx="3">
                  <c:v>0.17</c:v>
                </c:pt>
                <c:pt idx="4">
                  <c:v>0.17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'dati grafici settembre'!$F$4</c:f>
              <c:strCache>
                <c:ptCount val="1"/>
                <c:pt idx="0">
                  <c:v>trasferiti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 settembre'!$C$5:$C$12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'dati grafici settembre'!$F$5:$F$12</c:f>
              <c:numCache>
                <c:formatCode>0%</c:formatCode>
                <c:ptCount val="8"/>
                <c:pt idx="0">
                  <c:v>0.06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0.05</c:v>
                </c:pt>
                <c:pt idx="5">
                  <c:v>0.01</c:v>
                </c:pt>
                <c:pt idx="6">
                  <c:v>0.04</c:v>
                </c:pt>
                <c:pt idx="7">
                  <c:v>0.06</c:v>
                </c:pt>
              </c:numCache>
            </c:numRef>
          </c:val>
        </c:ser>
        <c:ser>
          <c:idx val="3"/>
          <c:order val="3"/>
          <c:tx>
            <c:strRef>
              <c:f>'dati grafici settembre'!$G$4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 settembre'!$C$5:$C$12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'dati grafici settembre'!$G$5:$G$12</c:f>
              <c:numCache>
                <c:formatCode>0%</c:formatCode>
                <c:ptCount val="8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180864"/>
        <c:axId val="204207232"/>
      </c:barChart>
      <c:catAx>
        <c:axId val="2041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4207232"/>
        <c:crosses val="autoZero"/>
        <c:auto val="1"/>
        <c:lblAlgn val="ctr"/>
        <c:lblOffset val="100"/>
        <c:noMultiLvlLbl val="0"/>
      </c:catAx>
      <c:valAx>
        <c:axId val="204207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4180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186459489456493"/>
          <c:y val="9.1353996737357251E-2"/>
          <c:w val="0.32294542337144277"/>
          <c:h val="3.7805346411139994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AFM/TUR</a:t>
            </a:r>
            <a:r>
              <a:rPr lang="it-IT" baseline="0"/>
              <a:t> 2019</a:t>
            </a:r>
            <a:r>
              <a:rPr lang="it-IT"/>
              <a:t> </a:t>
            </a:r>
          </a:p>
        </c:rich>
      </c:tx>
      <c:layout>
        <c:manualLayout>
          <c:xMode val="edge"/>
          <c:yMode val="edge"/>
          <c:x val="0.45811789038262796"/>
          <c:y val="2.03389830508474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09996552912791E-2"/>
          <c:y val="0.15932203389830596"/>
          <c:w val="0.92140641158221259"/>
          <c:h val="0.75762711864407184"/>
        </c:manualLayout>
      </c:layout>
      <c:lineChart>
        <c:grouping val="standard"/>
        <c:varyColors val="0"/>
        <c:ser>
          <c:idx val="0"/>
          <c:order val="0"/>
          <c:tx>
            <c:strRef>
              <c:f>'dati grafici settembre'!$D$59</c:f>
              <c:strCache>
                <c:ptCount val="1"/>
                <c:pt idx="0">
                  <c:v>promossi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 settembre'!$C$60:$C$69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settembre'!$D$60:$D$69</c:f>
              <c:numCache>
                <c:formatCode>0%</c:formatCode>
                <c:ptCount val="10"/>
                <c:pt idx="0">
                  <c:v>0.83</c:v>
                </c:pt>
                <c:pt idx="1">
                  <c:v>0.84</c:v>
                </c:pt>
                <c:pt idx="2">
                  <c:v>0.84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0.88</c:v>
                </c:pt>
                <c:pt idx="7">
                  <c:v>0.89</c:v>
                </c:pt>
                <c:pt idx="8">
                  <c:v>0.64444444444444449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'dati grafici settembre'!$E$59</c:f>
              <c:strCache>
                <c:ptCount val="1"/>
                <c:pt idx="0">
                  <c:v>non promossi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 settembre'!$C$60:$C$69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settembre'!$E$60:$E$69</c:f>
              <c:numCache>
                <c:formatCode>0%</c:formatCode>
                <c:ptCount val="10"/>
                <c:pt idx="0">
                  <c:v>0.06</c:v>
                </c:pt>
                <c:pt idx="1">
                  <c:v>0.09</c:v>
                </c:pt>
                <c:pt idx="2">
                  <c:v>0.1</c:v>
                </c:pt>
                <c:pt idx="3">
                  <c:v>0.04</c:v>
                </c:pt>
                <c:pt idx="4">
                  <c:v>0.11</c:v>
                </c:pt>
                <c:pt idx="5">
                  <c:v>0.11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'dati grafici settembre'!$F$59</c:f>
              <c:strCache>
                <c:ptCount val="1"/>
                <c:pt idx="0">
                  <c:v>trasferiti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 settembre'!$C$60:$C$69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settembre'!$F$60:$F$69</c:f>
              <c:numCache>
                <c:formatCode>0%</c:formatCode>
                <c:ptCount val="10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0.05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0.04</c:v>
                </c:pt>
                <c:pt idx="8">
                  <c:v>3.5555555555555556E-2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'dati grafici settembre'!$G$59</c:f>
              <c:strCache>
                <c:ptCount val="1"/>
                <c:pt idx="0">
                  <c:v>ritirati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 settembre'!$C$60:$C$69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settembre'!$G$60:$G$69</c:f>
              <c:numCache>
                <c:formatCode>0%</c:formatCode>
                <c:ptCount val="10"/>
                <c:pt idx="0">
                  <c:v>0.03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971584"/>
        <c:axId val="203989760"/>
      </c:lineChart>
      <c:catAx>
        <c:axId val="2039715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398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989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3971584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legend>
      <c:legendPos val="t"/>
      <c:layout>
        <c:manualLayout>
          <c:xMode val="edge"/>
          <c:yMode val="edge"/>
          <c:x val="0.33919338159255563"/>
          <c:y val="9.4915254237288138E-2"/>
          <c:w val="0.41212244871380227"/>
          <c:h val="4.0879482132348467E-2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TOTALE  VALLAURI  SCRUTINIO  SETTEMBRE  2019
SCRUTINATI  1</a:t>
            </a:r>
            <a:r>
              <a:rPr lang="it-IT">
                <a:latin typeface="Calibri" panose="020F0502020204030204" pitchFamily="34" charset="0"/>
              </a:rPr>
              <a:t>557</a:t>
            </a:r>
            <a:r>
              <a:rPr lang="it-IT"/>
              <a:t>  ALUNNI</a:t>
            </a:r>
          </a:p>
        </c:rich>
      </c:tx>
      <c:layout>
        <c:manualLayout>
          <c:xMode val="edge"/>
          <c:yMode val="edge"/>
          <c:x val="0.28432902408938032"/>
          <c:y val="2.0907717604908973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62337882218106"/>
          <c:y val="0.34638664987719403"/>
          <c:w val="0.59358841778696658"/>
          <c:h val="0.38644067796610365"/>
        </c:manualLayout>
      </c:layout>
      <c:pie3DChart>
        <c:varyColors val="1"/>
        <c:ser>
          <c:idx val="0"/>
          <c:order val="0"/>
          <c:spPr>
            <a:solidFill>
              <a:srgbClr val="00B050"/>
            </a:solidFill>
            <a:ln>
              <a:solidFill>
                <a:srgbClr val="92D050"/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92D050"/>
                </a:solidFill>
              </a:ln>
            </c:spPr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92D050"/>
                </a:solidFill>
              </a:ln>
            </c:spPr>
          </c:dPt>
          <c:dPt>
            <c:idx val="3"/>
            <c:bubble3D val="0"/>
            <c:spPr>
              <a:solidFill>
                <a:srgbClr val="0070C0"/>
              </a:solidFill>
              <a:ln>
                <a:solidFill>
                  <a:srgbClr val="92D050"/>
                </a:solidFill>
              </a:ln>
            </c:spPr>
          </c:dPt>
          <c:dLbls>
            <c:dLbl>
              <c:idx val="0"/>
              <c:layout>
                <c:manualLayout>
                  <c:x val="-0.14857911564817805"/>
                  <c:y val="0.135049341326489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PROMOSSI
87%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618935573986488E-2"/>
                  <c:y val="-0.123144693853792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NON PROMOSSI
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303990240916521E-2"/>
                  <c:y val="-0.127577919209029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TRASFERITI
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301754507823982"/>
                  <c:y val="-0.108732661825630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RITIRATI </a:t>
                    </a:r>
                  </a:p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settembre!$A$5:$A$8</c:f>
              <c:strCache>
                <c:ptCount val="4"/>
                <c:pt idx="0">
                  <c:v>Promossi</c:v>
                </c:pt>
                <c:pt idx="1">
                  <c:v>Non promossi</c:v>
                </c:pt>
                <c:pt idx="2">
                  <c:v>Ritirati</c:v>
                </c:pt>
                <c:pt idx="3">
                  <c:v>Trasferiti</c:v>
                </c:pt>
              </c:strCache>
            </c:strRef>
          </c:cat>
          <c:val>
            <c:numRef>
              <c:f>settembre!$G$5:$G$8</c:f>
              <c:numCache>
                <c:formatCode>0%</c:formatCode>
                <c:ptCount val="4"/>
                <c:pt idx="0">
                  <c:v>0.87</c:v>
                </c:pt>
                <c:pt idx="1">
                  <c:v>0.09</c:v>
                </c:pt>
                <c:pt idx="2">
                  <c:v>0.04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Respinti rispetto ai debiti assegnati</a:t>
            </a:r>
          </a:p>
          <a:p>
            <a:pPr>
              <a:defRPr/>
            </a:pPr>
            <a:r>
              <a:rPr lang="it-IT"/>
              <a:t>settembre</a:t>
            </a:r>
            <a:r>
              <a:rPr lang="it-IT" baseline="0"/>
              <a:t> 2019</a:t>
            </a:r>
            <a:endParaRPr lang="it-IT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750417575560319E-2"/>
          <c:y val="0.26867031940514707"/>
          <c:w val="0.7168184601924763"/>
          <c:h val="0.5305479945997166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-2.2975106956770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7152399130728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903685883741277E-3"/>
                  <c:y val="-1.8797814782812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903685883740774E-3"/>
                  <c:y val="-2.7152399130728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0903685883739776E-3"/>
                  <c:y val="-3.1329691304686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8172809806233622E-3"/>
                  <c:y val="-2.7152399130728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settembre!$A$15:$A$20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settembre!$J$15:$J$20</c:f>
              <c:numCache>
                <c:formatCode>0%</c:formatCode>
                <c:ptCount val="6"/>
                <c:pt idx="0">
                  <c:v>0.1</c:v>
                </c:pt>
                <c:pt idx="1">
                  <c:v>0.04</c:v>
                </c:pt>
                <c:pt idx="2">
                  <c:v>0.13</c:v>
                </c:pt>
                <c:pt idx="3">
                  <c:v>0.1</c:v>
                </c:pt>
                <c:pt idx="4">
                  <c:v>0.08</c:v>
                </c:pt>
                <c:pt idx="5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055104"/>
        <c:axId val="139056640"/>
        <c:axId val="0"/>
      </c:bar3DChart>
      <c:catAx>
        <c:axId val="13905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056640"/>
        <c:crosses val="autoZero"/>
        <c:auto val="1"/>
        <c:lblAlgn val="ctr"/>
        <c:lblOffset val="100"/>
        <c:noMultiLvlLbl val="0"/>
      </c:catAx>
      <c:valAx>
        <c:axId val="139056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90551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11971982953169E-2"/>
          <c:y val="0.24189102215200384"/>
          <c:w val="0.92431558639520817"/>
          <c:h val="0.706387204411654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settembre!$H$26</c:f>
              <c:strCache>
                <c:ptCount val="1"/>
                <c:pt idx="0">
                  <c:v>promossi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settembre!$B$27:$B$32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settembre!$H$27:$H$32</c:f>
              <c:numCache>
                <c:formatCode>0%</c:formatCode>
                <c:ptCount val="6"/>
                <c:pt idx="0">
                  <c:v>0.85299145299145296</c:v>
                </c:pt>
                <c:pt idx="1">
                  <c:v>0.89353612167300378</c:v>
                </c:pt>
                <c:pt idx="2">
                  <c:v>0.85585585585585588</c:v>
                </c:pt>
                <c:pt idx="3">
                  <c:v>0.9178082191780822</c:v>
                </c:pt>
                <c:pt idx="4">
                  <c:v>0.90673575129533679</c:v>
                </c:pt>
                <c:pt idx="5">
                  <c:v>0.88</c:v>
                </c:pt>
              </c:numCache>
            </c:numRef>
          </c:val>
        </c:ser>
        <c:ser>
          <c:idx val="1"/>
          <c:order val="1"/>
          <c:tx>
            <c:strRef>
              <c:f>settembre!$I$26</c:f>
              <c:strCache>
                <c:ptCount val="1"/>
                <c:pt idx="0">
                  <c:v>non promossi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settembre!$B$27:$B$32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settembre!$I$27:$I$32</c:f>
              <c:numCache>
                <c:formatCode>0%</c:formatCode>
                <c:ptCount val="6"/>
                <c:pt idx="0">
                  <c:v>0.1076923076923077</c:v>
                </c:pt>
                <c:pt idx="1">
                  <c:v>4.1825095057034217E-2</c:v>
                </c:pt>
                <c:pt idx="2">
                  <c:v>8.1081081081081086E-2</c:v>
                </c:pt>
                <c:pt idx="3">
                  <c:v>4.1095890410958902E-2</c:v>
                </c:pt>
                <c:pt idx="4">
                  <c:v>6.2176165803108807E-2</c:v>
                </c:pt>
                <c:pt idx="5">
                  <c:v>0.12</c:v>
                </c:pt>
              </c:numCache>
            </c:numRef>
          </c:val>
        </c:ser>
        <c:ser>
          <c:idx val="2"/>
          <c:order val="2"/>
          <c:tx>
            <c:strRef>
              <c:f>settembre!$J$26</c:f>
              <c:strCache>
                <c:ptCount val="1"/>
                <c:pt idx="0">
                  <c:v>trasferiti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settembre!$B$27:$B$32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settembre!$J$27:$J$32</c:f>
              <c:numCache>
                <c:formatCode>0%</c:formatCode>
                <c:ptCount val="6"/>
                <c:pt idx="0">
                  <c:v>4.2735042735042736E-2</c:v>
                </c:pt>
                <c:pt idx="1">
                  <c:v>1.9011406844106463E-2</c:v>
                </c:pt>
                <c:pt idx="2">
                  <c:v>6.3063063063063057E-2</c:v>
                </c:pt>
                <c:pt idx="3">
                  <c:v>2.7397260273972601E-2</c:v>
                </c:pt>
                <c:pt idx="4">
                  <c:v>3.1088082901554404E-2</c:v>
                </c:pt>
                <c:pt idx="5">
                  <c:v>3.5555555555555556E-2</c:v>
                </c:pt>
              </c:numCache>
            </c:numRef>
          </c:val>
        </c:ser>
        <c:ser>
          <c:idx val="3"/>
          <c:order val="3"/>
          <c:tx>
            <c:strRef>
              <c:f>settembre!$K$26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cat>
            <c:strRef>
              <c:f>settembre!$B$27:$B$32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settembre!$K$27:$K$32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00384"/>
        <c:axId val="139201920"/>
      </c:barChart>
      <c:catAx>
        <c:axId val="13920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201920"/>
        <c:crosses val="autoZero"/>
        <c:auto val="1"/>
        <c:lblAlgn val="ctr"/>
        <c:lblOffset val="100"/>
        <c:noMultiLvlLbl val="0"/>
      </c:catAx>
      <c:valAx>
        <c:axId val="139201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9200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666206994976569"/>
          <c:y val="0.14618474265401113"/>
          <c:w val="0.38746325707196583"/>
          <c:h val="0.10129254280220201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 baseline="0"/>
      </a:pPr>
      <a:endParaRPr lang="it-IT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Anno</a:t>
            </a:r>
            <a:r>
              <a:rPr lang="en-US" baseline="0"/>
              <a:t> </a:t>
            </a:r>
            <a:r>
              <a:rPr lang="en-US"/>
              <a:t>scolastico 2013/2014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settembre!$H$75</c:f>
              <c:strCache>
                <c:ptCount val="1"/>
                <c:pt idx="0">
                  <c:v>promossi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anchor="t" anchorCtr="1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settembre!$B$76:$B$81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ECO</c:v>
                </c:pt>
              </c:strCache>
            </c:strRef>
          </c:cat>
          <c:val>
            <c:numRef>
              <c:f>settembre!$H$76:$H$81</c:f>
              <c:numCache>
                <c:formatCode>0%</c:formatCode>
                <c:ptCount val="6"/>
                <c:pt idx="0">
                  <c:v>0.76142131979695427</c:v>
                </c:pt>
                <c:pt idx="1">
                  <c:v>0.89603960396039606</c:v>
                </c:pt>
                <c:pt idx="2">
                  <c:v>0.78260869565217395</c:v>
                </c:pt>
                <c:pt idx="3">
                  <c:v>0.93333333333333335</c:v>
                </c:pt>
                <c:pt idx="4">
                  <c:v>0.92805755395683454</c:v>
                </c:pt>
                <c:pt idx="5">
                  <c:v>0.88557213930348255</c:v>
                </c:pt>
              </c:numCache>
            </c:numRef>
          </c:val>
        </c:ser>
        <c:ser>
          <c:idx val="1"/>
          <c:order val="1"/>
          <c:tx>
            <c:strRef>
              <c:f>settembre!$I$75</c:f>
              <c:strCache>
                <c:ptCount val="1"/>
                <c:pt idx="0">
                  <c:v>non promossi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2602468856706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520493771341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20493771341148E-2"/>
                  <c:y val="7.960199004975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settembre!$B$76:$B$81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ECO</c:v>
                </c:pt>
              </c:strCache>
            </c:strRef>
          </c:cat>
          <c:val>
            <c:numRef>
              <c:f>settembre!$I$76:$I$81</c:f>
              <c:numCache>
                <c:formatCode>0%</c:formatCode>
                <c:ptCount val="6"/>
                <c:pt idx="0">
                  <c:v>0.17258883248730963</c:v>
                </c:pt>
                <c:pt idx="1">
                  <c:v>4.9504950495049507E-2</c:v>
                </c:pt>
                <c:pt idx="2">
                  <c:v>0.16149068322981366</c:v>
                </c:pt>
                <c:pt idx="3">
                  <c:v>6.6666666666666666E-2</c:v>
                </c:pt>
                <c:pt idx="4">
                  <c:v>5.0359712230215826E-2</c:v>
                </c:pt>
                <c:pt idx="5">
                  <c:v>3.9800995024875621E-2</c:v>
                </c:pt>
              </c:numCache>
            </c:numRef>
          </c:val>
        </c:ser>
        <c:ser>
          <c:idx val="2"/>
          <c:order val="2"/>
          <c:tx>
            <c:strRef>
              <c:f>settembre!$J$75</c:f>
              <c:strCache>
                <c:ptCount val="1"/>
                <c:pt idx="0">
                  <c:v>trasferiti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8835390713921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2602468856706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2602468856706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2602468856706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883539071392193E-2"/>
                  <c:y val="-2.3880597014925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settembre!$B$76:$B$81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ECO</c:v>
                </c:pt>
              </c:strCache>
            </c:strRef>
          </c:cat>
          <c:val>
            <c:numRef>
              <c:f>settembre!$J$76:$J$81</c:f>
              <c:numCache>
                <c:formatCode>0%</c:formatCode>
                <c:ptCount val="6"/>
                <c:pt idx="0">
                  <c:v>5.7529610829103212E-2</c:v>
                </c:pt>
                <c:pt idx="1">
                  <c:v>4.4554455445544552E-2</c:v>
                </c:pt>
                <c:pt idx="2">
                  <c:v>4.9689440993788817E-2</c:v>
                </c:pt>
                <c:pt idx="3">
                  <c:v>0</c:v>
                </c:pt>
                <c:pt idx="4">
                  <c:v>2.8776978417266189E-2</c:v>
                </c:pt>
                <c:pt idx="5">
                  <c:v>4.975124378109453E-2</c:v>
                </c:pt>
              </c:numCache>
            </c:numRef>
          </c:val>
        </c:ser>
        <c:ser>
          <c:idx val="3"/>
          <c:order val="3"/>
          <c:tx>
            <c:strRef>
              <c:f>settembre!$K$75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2739093998981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2602468856706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143785957062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636954699949063E-2"/>
                  <c:y val="7.960199004975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1390370328505846E-2"/>
                  <c:y val="1.1940298507462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390370328506034E-2"/>
                  <c:y val="7.960199004975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settembre!$B$76:$B$81</c:f>
              <c:strCache>
                <c:ptCount val="6"/>
                <c:pt idx="0">
                  <c:v>BIENNIO</c:v>
                </c:pt>
                <c:pt idx="1">
                  <c:v>LSSA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ECO</c:v>
                </c:pt>
              </c:strCache>
            </c:strRef>
          </c:cat>
          <c:val>
            <c:numRef>
              <c:f>settembre!$K$76:$K$81</c:f>
              <c:numCache>
                <c:formatCode>0%</c:formatCode>
                <c:ptCount val="6"/>
                <c:pt idx="0">
                  <c:v>8.4602368866328256E-3</c:v>
                </c:pt>
                <c:pt idx="1">
                  <c:v>9.9009900990099011E-3</c:v>
                </c:pt>
                <c:pt idx="2">
                  <c:v>6.2111801242236021E-3</c:v>
                </c:pt>
                <c:pt idx="3">
                  <c:v>0</c:v>
                </c:pt>
                <c:pt idx="4">
                  <c:v>1.4388489208633094E-2</c:v>
                </c:pt>
                <c:pt idx="5">
                  <c:v>2.4875621890547265E-2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185152"/>
        <c:axId val="139633408"/>
        <c:axId val="0"/>
      </c:bar3DChart>
      <c:catAx>
        <c:axId val="13918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633408"/>
        <c:crosses val="autoZero"/>
        <c:auto val="1"/>
        <c:lblAlgn val="ctr"/>
        <c:lblOffset val="100"/>
        <c:noMultiLvlLbl val="0"/>
      </c:catAx>
      <c:valAx>
        <c:axId val="139633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9185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t-IT"/>
              <a:t>LSSA  SETTEMBRE  2019</a:t>
            </a:r>
          </a:p>
        </c:rich>
      </c:tx>
      <c:layout>
        <c:manualLayout>
          <c:xMode val="edge"/>
          <c:yMode val="edge"/>
          <c:x val="0.35677352637021731"/>
          <c:y val="2.2598870056497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2373024469334E-2"/>
          <c:y val="0.16836003236850827"/>
          <c:w val="0.92140641158221259"/>
          <c:h val="0.75762711864407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grafici settembre'!$D$15</c:f>
              <c:strCache>
                <c:ptCount val="1"/>
                <c:pt idx="0">
                  <c:v>promossi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settembre'!$C$16:$C$24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settembre'!$D$16:$D$24</c:f>
              <c:numCache>
                <c:formatCode>0%</c:formatCode>
                <c:ptCount val="9"/>
                <c:pt idx="0">
                  <c:v>0.88</c:v>
                </c:pt>
                <c:pt idx="1">
                  <c:v>0.9</c:v>
                </c:pt>
                <c:pt idx="2">
                  <c:v>0.85</c:v>
                </c:pt>
                <c:pt idx="3">
                  <c:v>0.9</c:v>
                </c:pt>
                <c:pt idx="4">
                  <c:v>0.92</c:v>
                </c:pt>
                <c:pt idx="5">
                  <c:v>0.96</c:v>
                </c:pt>
                <c:pt idx="6">
                  <c:v>0.92</c:v>
                </c:pt>
                <c:pt idx="7">
                  <c:v>0.86</c:v>
                </c:pt>
                <c:pt idx="8">
                  <c:v>0.82129277566539927</c:v>
                </c:pt>
              </c:numCache>
            </c:numRef>
          </c:val>
        </c:ser>
        <c:ser>
          <c:idx val="1"/>
          <c:order val="1"/>
          <c:tx>
            <c:strRef>
              <c:f>'dati grafici settembre'!$E$15</c:f>
              <c:strCache>
                <c:ptCount val="1"/>
                <c:pt idx="0">
                  <c:v>non promossi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dLbls>
            <c:dLbl>
              <c:idx val="14"/>
              <c:layout>
                <c:manualLayout>
                  <c:x val="-1.3788348845225788E-2"/>
                  <c:y val="-3.389830508474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settembre'!$C$16:$C$24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settembre'!$E$16:$E$24</c:f>
              <c:numCache>
                <c:formatCode>0%</c:formatCode>
                <c:ptCount val="9"/>
                <c:pt idx="0">
                  <c:v>0.04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0.05</c:v>
                </c:pt>
                <c:pt idx="4">
                  <c:v>0.06</c:v>
                </c:pt>
                <c:pt idx="5">
                  <c:v>0.04</c:v>
                </c:pt>
                <c:pt idx="6">
                  <c:v>0.04</c:v>
                </c:pt>
                <c:pt idx="7">
                  <c:v>7.0000000000000007E-2</c:v>
                </c:pt>
                <c:pt idx="8">
                  <c:v>4.1825095057034217E-2</c:v>
                </c:pt>
              </c:numCache>
            </c:numRef>
          </c:val>
        </c:ser>
        <c:ser>
          <c:idx val="2"/>
          <c:order val="2"/>
          <c:tx>
            <c:strRef>
              <c:f>'dati grafici settembre'!$F$15</c:f>
              <c:strCache>
                <c:ptCount val="1"/>
                <c:pt idx="0">
                  <c:v>trasferiti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invertIfNegative val="0"/>
          <c:dLbls>
            <c:dLbl>
              <c:idx val="6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1365046535677364E-3"/>
                  <c:y val="-2.259887005649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6.894174422612892E-3"/>
                  <c:y val="-4.5197740112994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settembre'!$C$16:$C$24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settembre'!$F$16:$F$24</c:f>
              <c:numCache>
                <c:formatCode>0%</c:formatCode>
                <c:ptCount val="9"/>
                <c:pt idx="0">
                  <c:v>0.04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0.02</c:v>
                </c:pt>
                <c:pt idx="5">
                  <c:v>0</c:v>
                </c:pt>
                <c:pt idx="6">
                  <c:v>0.03</c:v>
                </c:pt>
                <c:pt idx="7">
                  <c:v>0.06</c:v>
                </c:pt>
                <c:pt idx="8">
                  <c:v>1.9011406844106463E-2</c:v>
                </c:pt>
              </c:numCache>
            </c:numRef>
          </c:val>
        </c:ser>
        <c:ser>
          <c:idx val="3"/>
          <c:order val="3"/>
          <c:tx>
            <c:strRef>
              <c:f>'dati grafici settembre'!$G$15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2.2053444873984966E-2"/>
                  <c:y val="1.130334511373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settembre'!$C$16:$C$24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settembre'!$G$16:$G$24</c:f>
              <c:numCache>
                <c:formatCode>0%</c:formatCode>
                <c:ptCount val="9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7">
                  <c:v>0.01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655808"/>
        <c:axId val="139485568"/>
      </c:barChart>
      <c:catAx>
        <c:axId val="1396558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39485568"/>
        <c:crosses val="autoZero"/>
        <c:auto val="1"/>
        <c:lblAlgn val="ctr"/>
        <c:lblOffset val="100"/>
        <c:noMultiLvlLbl val="0"/>
      </c:catAx>
      <c:valAx>
        <c:axId val="1394855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3965580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34332988624612232"/>
          <c:y val="9.4915254237288138E-2"/>
          <c:w val="0.32601134363217632"/>
          <c:h val="4.0879482132348467E-2"/>
        </c:manualLayout>
      </c:layout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INF  SETTEMBRE  2019</a:t>
            </a:r>
          </a:p>
        </c:rich>
      </c:tx>
      <c:layout>
        <c:manualLayout>
          <c:xMode val="edge"/>
          <c:yMode val="edge"/>
          <c:x val="0.38697743248242777"/>
          <c:y val="2.17509516041326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82796892342293E-2"/>
          <c:y val="0.15551930396954874"/>
          <c:w val="0.92341842397336249"/>
          <c:h val="0.76672104404568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grafici settembre'!$D$26</c:f>
              <c:strCache>
                <c:ptCount val="1"/>
                <c:pt idx="0">
                  <c:v>promossi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settembre'!$C$27:$C$35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settembre'!$D$27:$D$35</c:f>
              <c:numCache>
                <c:formatCode>0%</c:formatCode>
                <c:ptCount val="9"/>
                <c:pt idx="0">
                  <c:v>0.7</c:v>
                </c:pt>
                <c:pt idx="1">
                  <c:v>0.7</c:v>
                </c:pt>
                <c:pt idx="2">
                  <c:v>0.78</c:v>
                </c:pt>
                <c:pt idx="3">
                  <c:v>0.78</c:v>
                </c:pt>
                <c:pt idx="4">
                  <c:v>0.86</c:v>
                </c:pt>
                <c:pt idx="5">
                  <c:v>0.82</c:v>
                </c:pt>
                <c:pt idx="6">
                  <c:v>0.87</c:v>
                </c:pt>
                <c:pt idx="7">
                  <c:v>0.84</c:v>
                </c:pt>
                <c:pt idx="8">
                  <c:v>0.64414414414414412</c:v>
                </c:pt>
              </c:numCache>
            </c:numRef>
          </c:val>
        </c:ser>
        <c:ser>
          <c:idx val="1"/>
          <c:order val="1"/>
          <c:tx>
            <c:strRef>
              <c:f>'dati grafici settembre'!$E$26</c:f>
              <c:strCache>
                <c:ptCount val="1"/>
                <c:pt idx="0">
                  <c:v>non promossi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settembre'!$C$27:$C$35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settembre'!$E$27:$E$35</c:f>
              <c:numCache>
                <c:formatCode>0%</c:formatCode>
                <c:ptCount val="9"/>
                <c:pt idx="0">
                  <c:v>0.2</c:v>
                </c:pt>
                <c:pt idx="1">
                  <c:v>0.21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0.14000000000000001</c:v>
                </c:pt>
                <c:pt idx="5">
                  <c:v>0.1</c:v>
                </c:pt>
                <c:pt idx="6">
                  <c:v>0.08</c:v>
                </c:pt>
                <c:pt idx="7">
                  <c:v>0.11</c:v>
                </c:pt>
                <c:pt idx="8">
                  <c:v>8.1081081081081086E-2</c:v>
                </c:pt>
              </c:numCache>
            </c:numRef>
          </c:val>
        </c:ser>
        <c:ser>
          <c:idx val="2"/>
          <c:order val="2"/>
          <c:tx>
            <c:strRef>
              <c:f>'dati grafici settembre'!$F$26</c:f>
              <c:strCache>
                <c:ptCount val="1"/>
                <c:pt idx="0">
                  <c:v>trasferiti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settembre'!$C$27:$C$35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settembre'!$F$27:$F$35</c:f>
              <c:numCache>
                <c:formatCode>0%</c:formatCode>
                <c:ptCount val="9"/>
                <c:pt idx="0">
                  <c:v>0.02</c:v>
                </c:pt>
                <c:pt idx="1">
                  <c:v>0.05</c:v>
                </c:pt>
                <c:pt idx="2">
                  <c:v>0.03</c:v>
                </c:pt>
                <c:pt idx="3">
                  <c:v>0.05</c:v>
                </c:pt>
                <c:pt idx="4">
                  <c:v>0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6.3063063063063057E-2</c:v>
                </c:pt>
              </c:numCache>
            </c:numRef>
          </c:val>
        </c:ser>
        <c:ser>
          <c:idx val="3"/>
          <c:order val="3"/>
          <c:tx>
            <c:strRef>
              <c:f>'dati grafici settembre'!$G$26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settembre'!$C$27:$C$35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 settembre'!$G$27:$G$35</c:f>
              <c:numCache>
                <c:formatCode>0%</c:formatCode>
                <c:ptCount val="9"/>
                <c:pt idx="0">
                  <c:v>7.0000000000000007E-2</c:v>
                </c:pt>
                <c:pt idx="1">
                  <c:v>0.05</c:v>
                </c:pt>
                <c:pt idx="2">
                  <c:v>0.05</c:v>
                </c:pt>
                <c:pt idx="3">
                  <c:v>0.01</c:v>
                </c:pt>
                <c:pt idx="4">
                  <c:v>0</c:v>
                </c:pt>
                <c:pt idx="5">
                  <c:v>0.03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75680"/>
        <c:axId val="139577216"/>
      </c:barChart>
      <c:catAx>
        <c:axId val="1395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39577216"/>
        <c:crosses val="autoZero"/>
        <c:auto val="1"/>
        <c:lblAlgn val="ctr"/>
        <c:lblOffset val="100"/>
        <c:noMultiLvlLbl val="0"/>
      </c:catAx>
      <c:valAx>
        <c:axId val="1395772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395756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26785053644099149"/>
          <c:y val="9.1353996737357251E-2"/>
          <c:w val="0.32294542337144277"/>
          <c:h val="3.7805346411139994E-2"/>
        </c:manualLayout>
      </c:layout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ELT   SETTEMBRE </a:t>
            </a:r>
            <a:r>
              <a:rPr lang="it-IT" baseline="0"/>
              <a:t> 2019</a:t>
            </a:r>
            <a:endParaRPr lang="it-IT"/>
          </a:p>
        </c:rich>
      </c:tx>
      <c:layout>
        <c:manualLayout>
          <c:xMode val="edge"/>
          <c:yMode val="edge"/>
          <c:x val="0.37439881613022624"/>
          <c:y val="2.17509516041326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82796892342293E-2"/>
          <c:y val="0.16639477977161488"/>
          <c:w val="0.92341842397336249"/>
          <c:h val="0.76672104404568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grafici settembre'!$D$37</c:f>
              <c:strCache>
                <c:ptCount val="1"/>
                <c:pt idx="0">
                  <c:v>promossi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settembre'!$C$38:$C$46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 formatCode="0">
                  <c:v>2019</c:v>
                </c:pt>
              </c:numCache>
            </c:numRef>
          </c:cat>
          <c:val>
            <c:numRef>
              <c:f>'dati grafici settembre'!$D$38:$D$46</c:f>
              <c:numCache>
                <c:formatCode>0%</c:formatCode>
                <c:ptCount val="9"/>
                <c:pt idx="0">
                  <c:v>0.78</c:v>
                </c:pt>
                <c:pt idx="1">
                  <c:v>0.85</c:v>
                </c:pt>
                <c:pt idx="2">
                  <c:v>0.9</c:v>
                </c:pt>
                <c:pt idx="3">
                  <c:v>0.93</c:v>
                </c:pt>
                <c:pt idx="4">
                  <c:v>0.94</c:v>
                </c:pt>
                <c:pt idx="5">
                  <c:v>0.86</c:v>
                </c:pt>
                <c:pt idx="6">
                  <c:v>0.94</c:v>
                </c:pt>
                <c:pt idx="7">
                  <c:v>0.86</c:v>
                </c:pt>
                <c:pt idx="8">
                  <c:v>0.78082191780821919</c:v>
                </c:pt>
              </c:numCache>
            </c:numRef>
          </c:val>
        </c:ser>
        <c:ser>
          <c:idx val="1"/>
          <c:order val="1"/>
          <c:tx>
            <c:strRef>
              <c:f>'dati grafici settembre'!$E$37</c:f>
              <c:strCache>
                <c:ptCount val="1"/>
                <c:pt idx="0">
                  <c:v>non promossi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dLbls>
            <c:dLbl>
              <c:idx val="12"/>
              <c:layout>
                <c:manualLayout>
                  <c:x val="-5.9193488716241431E-3"/>
                  <c:y val="-1.9575856443719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settembre'!$C$38:$C$46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 formatCode="0">
                  <c:v>2019</c:v>
                </c:pt>
              </c:numCache>
            </c:numRef>
          </c:cat>
          <c:val>
            <c:numRef>
              <c:f>'dati grafici settembre'!$E$38:$E$46</c:f>
              <c:numCache>
                <c:formatCode>0%</c:formatCode>
                <c:ptCount val="9"/>
                <c:pt idx="0">
                  <c:v>0.09</c:v>
                </c:pt>
                <c:pt idx="1">
                  <c:v>0.06</c:v>
                </c:pt>
                <c:pt idx="2">
                  <c:v>0.03</c:v>
                </c:pt>
                <c:pt idx="3">
                  <c:v>0.05</c:v>
                </c:pt>
                <c:pt idx="4">
                  <c:v>0.06</c:v>
                </c:pt>
                <c:pt idx="5">
                  <c:v>0.09</c:v>
                </c:pt>
                <c:pt idx="6">
                  <c:v>0.04</c:v>
                </c:pt>
                <c:pt idx="7">
                  <c:v>7.0000000000000007E-2</c:v>
                </c:pt>
                <c:pt idx="8">
                  <c:v>1.3698630136986301E-2</c:v>
                </c:pt>
              </c:numCache>
            </c:numRef>
          </c:val>
        </c:ser>
        <c:ser>
          <c:idx val="2"/>
          <c:order val="2"/>
          <c:tx>
            <c:strRef>
              <c:f>'dati grafici settembre'!$F$37</c:f>
              <c:strCache>
                <c:ptCount val="1"/>
                <c:pt idx="0">
                  <c:v>trasferiti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invertIfNegative val="0"/>
          <c:dLbls>
            <c:dLbl>
              <c:idx val="11"/>
              <c:layout>
                <c:manualLayout>
                  <c:x val="-1.3318534961154165E-2"/>
                  <c:y val="1.9575856443719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596744358120607E-3"/>
                  <c:y val="1.5225666122892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798372179060304E-2"/>
                  <c:y val="-2.8276237085372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settembre'!$C$38:$C$46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 formatCode="0">
                  <c:v>2019</c:v>
                </c:pt>
              </c:numCache>
            </c:numRef>
          </c:cat>
          <c:val>
            <c:numRef>
              <c:f>'dati grafici settembre'!$F$38:$F$46</c:f>
              <c:numCache>
                <c:formatCode>0%</c:formatCode>
                <c:ptCount val="9"/>
                <c:pt idx="0">
                  <c:v>0.05</c:v>
                </c:pt>
                <c:pt idx="1">
                  <c:v>0.03</c:v>
                </c:pt>
                <c:pt idx="2">
                  <c:v>0.06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0.06</c:v>
                </c:pt>
                <c:pt idx="8">
                  <c:v>2.7397260273972601E-2</c:v>
                </c:pt>
              </c:numCache>
            </c:numRef>
          </c:val>
        </c:ser>
        <c:ser>
          <c:idx val="3"/>
          <c:order val="3"/>
          <c:tx>
            <c:strRef>
              <c:f>'dati grafici settembre'!$G$37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43951165371820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5.9193488716241431E-3"/>
                  <c:y val="-1.0875475802066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'dati grafici settembre'!$C$38:$C$46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 formatCode="0">
                  <c:v>2016</c:v>
                </c:pt>
                <c:pt idx="6" formatCode="0">
                  <c:v>2017</c:v>
                </c:pt>
                <c:pt idx="7" formatCode="0">
                  <c:v>2018</c:v>
                </c:pt>
                <c:pt idx="8" formatCode="0">
                  <c:v>2019</c:v>
                </c:pt>
              </c:numCache>
            </c:numRef>
          </c:cat>
          <c:val>
            <c:numRef>
              <c:f>'dati grafici settembre'!$G$38:$G$46</c:f>
              <c:numCache>
                <c:formatCode>0%</c:formatCode>
                <c:ptCount val="9"/>
                <c:pt idx="0">
                  <c:v>0.06</c:v>
                </c:pt>
                <c:pt idx="1">
                  <c:v>0.05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7">
                  <c:v>0.01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034048"/>
        <c:axId val="140035584"/>
      </c:barChart>
      <c:catAx>
        <c:axId val="1400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40035584"/>
        <c:crosses val="autoZero"/>
        <c:auto val="1"/>
        <c:lblAlgn val="ctr"/>
        <c:lblOffset val="100"/>
        <c:noMultiLvlLbl val="0"/>
      </c:catAx>
      <c:valAx>
        <c:axId val="1400355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400340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32852386237514059"/>
          <c:y val="9.1353996737357251E-2"/>
          <c:w val="0.32294542337144277"/>
          <c:h val="3.7805346411139994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tabSelected="1" zoomScale="98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1454" cy="607461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454" cy="607461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1454" cy="607461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1454" cy="607461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0.79613</cdr:x>
      <cdr:y>0.27892</cdr:y>
    </cdr:from>
    <cdr:to>
      <cdr:x>0.89551</cdr:x>
      <cdr:y>0.44191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7325308" y="15648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67011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0.20472</cdr:x>
      <cdr:y>0.04618</cdr:y>
    </cdr:from>
    <cdr:to>
      <cdr:x>0.82546</cdr:x>
      <cdr:y>0.14056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05000" y="280865"/>
          <a:ext cx="5776057" cy="57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0.21785</cdr:x>
      <cdr:y>0.07229</cdr:y>
    </cdr:from>
    <cdr:to>
      <cdr:x>0.73491</cdr:x>
      <cdr:y>0.15261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027115" y="439615"/>
          <a:ext cx="4811347" cy="48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it-IT" sz="3200" b="1"/>
            <a:t>CONFRONTO TRA</a:t>
          </a:r>
          <a:r>
            <a:rPr lang="it-IT" sz="3200" b="1" baseline="0"/>
            <a:t> SETTORI</a:t>
          </a:r>
          <a:endParaRPr lang="it-IT" sz="3200" b="1"/>
        </a:p>
      </cdr:txBody>
    </cdr:sp>
  </cdr:relSizeAnchor>
  <cdr:relSizeAnchor xmlns:cdr="http://schemas.openxmlformats.org/drawingml/2006/chartDrawing">
    <cdr:from>
      <cdr:x>0.48031</cdr:x>
      <cdr:y>0.05823</cdr:y>
    </cdr:from>
    <cdr:to>
      <cdr:x>0.57858</cdr:x>
      <cdr:y>0.20859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4469423" y="35413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0.63911</cdr:x>
      <cdr:y>0.05422</cdr:y>
    </cdr:from>
    <cdr:to>
      <cdr:x>0.73738</cdr:x>
      <cdr:y>0.20458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5947019" y="3297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95249</xdr:colOff>
      <xdr:row>74</xdr:row>
      <xdr:rowOff>228600</xdr:rowOff>
    </xdr:from>
    <xdr:to>
      <xdr:col>20</xdr:col>
      <xdr:colOff>561975</xdr:colOff>
      <xdr:row>91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3"/>
  <sheetViews>
    <sheetView topLeftCell="A26" workbookViewId="0">
      <selection activeCell="I7" sqref="I7"/>
    </sheetView>
  </sheetViews>
  <sheetFormatPr defaultRowHeight="12.75" x14ac:dyDescent="0.2"/>
  <cols>
    <col min="1" max="1" width="15.5703125" customWidth="1"/>
    <col min="2" max="2" width="10.85546875" customWidth="1"/>
    <col min="3" max="4" width="11.28515625" customWidth="1"/>
  </cols>
  <sheetData>
    <row r="1" spans="1:13" x14ac:dyDescent="0.2">
      <c r="A1" s="96" t="s">
        <v>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3" x14ac:dyDescent="0.2">
      <c r="A3" s="31" t="s">
        <v>11</v>
      </c>
      <c r="B3" s="31"/>
      <c r="C3" s="31"/>
      <c r="D3" s="31"/>
      <c r="E3" s="31"/>
      <c r="F3" s="31"/>
      <c r="G3" s="31"/>
      <c r="H3" s="31"/>
      <c r="I3" s="31"/>
      <c r="J3" s="31"/>
      <c r="K3" s="31" t="s">
        <v>26</v>
      </c>
      <c r="L3" s="31"/>
    </row>
    <row r="4" spans="1:13" x14ac:dyDescent="0.2">
      <c r="A4" s="4"/>
      <c r="B4" s="15"/>
      <c r="C4" s="4"/>
      <c r="D4" s="4"/>
      <c r="E4" s="4"/>
      <c r="F4" s="4"/>
      <c r="G4" s="4">
        <v>2019</v>
      </c>
      <c r="H4" s="89"/>
      <c r="L4" s="31"/>
    </row>
    <row r="5" spans="1:13" x14ac:dyDescent="0.2">
      <c r="A5" s="63" t="s">
        <v>0</v>
      </c>
      <c r="B5" s="14"/>
      <c r="C5" s="14"/>
      <c r="D5" s="14"/>
      <c r="E5" s="80"/>
      <c r="F5" s="32"/>
      <c r="G5" s="14">
        <v>0.87</v>
      </c>
      <c r="L5" s="31"/>
    </row>
    <row r="6" spans="1:13" x14ac:dyDescent="0.2">
      <c r="A6" s="63" t="s">
        <v>1</v>
      </c>
      <c r="B6" s="14"/>
      <c r="C6" s="14"/>
      <c r="D6" s="14"/>
      <c r="E6" s="81"/>
      <c r="F6" s="32"/>
      <c r="G6" s="14">
        <v>0.09</v>
      </c>
      <c r="L6" s="31"/>
    </row>
    <row r="7" spans="1:13" x14ac:dyDescent="0.2">
      <c r="A7" s="63" t="s">
        <v>28</v>
      </c>
      <c r="B7" s="14"/>
      <c r="C7" s="14"/>
      <c r="D7" s="14"/>
      <c r="E7" s="81"/>
      <c r="F7" s="32"/>
      <c r="G7" s="14">
        <v>0.04</v>
      </c>
      <c r="L7" s="31"/>
    </row>
    <row r="8" spans="1:13" x14ac:dyDescent="0.2">
      <c r="A8" s="63" t="s">
        <v>29</v>
      </c>
      <c r="B8" s="14"/>
      <c r="C8" s="14"/>
      <c r="D8" s="14"/>
      <c r="E8" s="81"/>
      <c r="F8" s="32"/>
      <c r="G8" s="14">
        <v>0</v>
      </c>
      <c r="L8" s="31"/>
    </row>
    <row r="9" spans="1:13" x14ac:dyDescent="0.2">
      <c r="A9" s="39"/>
      <c r="B9" s="40"/>
      <c r="C9" s="41"/>
      <c r="D9" s="41"/>
      <c r="E9" s="41"/>
      <c r="F9" s="31"/>
      <c r="G9" s="31"/>
      <c r="H9" s="31"/>
      <c r="I9" s="31"/>
      <c r="J9" s="31"/>
      <c r="K9" s="31"/>
      <c r="L9" s="31"/>
    </row>
    <row r="10" spans="1:13" x14ac:dyDescent="0.2">
      <c r="A10" s="9"/>
      <c r="B10" s="10"/>
      <c r="C10" s="36"/>
      <c r="D10" s="36"/>
      <c r="E10" s="21"/>
      <c r="F10" s="17"/>
      <c r="G10" s="21"/>
      <c r="H10" s="35"/>
      <c r="I10" s="21"/>
      <c r="J10" s="12"/>
      <c r="K10" s="10"/>
      <c r="L10" s="36"/>
      <c r="M10" s="12"/>
    </row>
    <row r="11" spans="1:13" x14ac:dyDescent="0.2">
      <c r="A11" s="9"/>
      <c r="B11" s="10"/>
      <c r="C11" s="36"/>
      <c r="D11" s="36"/>
      <c r="E11" s="21"/>
      <c r="F11" s="17"/>
      <c r="G11" s="21"/>
      <c r="H11" s="35"/>
      <c r="I11" s="21"/>
      <c r="J11" s="12"/>
      <c r="K11" s="10"/>
      <c r="L11" s="36"/>
      <c r="M11" s="12"/>
    </row>
    <row r="12" spans="1:13" x14ac:dyDescent="0.2">
      <c r="A12" s="9"/>
      <c r="B12" s="10"/>
      <c r="C12" s="36"/>
      <c r="D12" s="36"/>
      <c r="E12" s="21"/>
      <c r="F12" s="17"/>
      <c r="G12" s="21"/>
      <c r="H12" s="35"/>
      <c r="I12" s="21"/>
      <c r="J12" s="12"/>
      <c r="K12" s="10"/>
      <c r="L12" s="36"/>
      <c r="M12" s="12"/>
    </row>
    <row r="13" spans="1:13" x14ac:dyDescent="0.2">
      <c r="A13" s="26" t="s">
        <v>16</v>
      </c>
      <c r="B13" s="43"/>
      <c r="C13" s="44"/>
      <c r="D13" s="44"/>
      <c r="E13" s="12"/>
      <c r="F13" s="17"/>
      <c r="G13" s="12"/>
      <c r="H13" s="35"/>
      <c r="I13" s="21"/>
      <c r="J13" s="12"/>
      <c r="K13" s="10"/>
      <c r="L13" s="36"/>
      <c r="M13" s="12"/>
    </row>
    <row r="14" spans="1:13" x14ac:dyDescent="0.2">
      <c r="A14" s="23"/>
      <c r="B14" s="51">
        <v>2011</v>
      </c>
      <c r="C14" s="42">
        <v>2012</v>
      </c>
      <c r="D14" s="50">
        <v>2013</v>
      </c>
      <c r="E14" s="42">
        <v>2014</v>
      </c>
      <c r="F14" s="51">
        <v>2015</v>
      </c>
      <c r="G14" s="5">
        <v>2016</v>
      </c>
      <c r="H14" s="52">
        <v>2017</v>
      </c>
      <c r="I14" s="29">
        <v>2018</v>
      </c>
      <c r="J14" s="42">
        <v>2019</v>
      </c>
      <c r="K14" s="10"/>
      <c r="L14" s="36"/>
      <c r="M14" s="12"/>
    </row>
    <row r="15" spans="1:13" x14ac:dyDescent="0.2">
      <c r="A15" s="5" t="s">
        <v>19</v>
      </c>
      <c r="B15" s="33">
        <f>2/28</f>
        <v>7.1428571428571425E-2</v>
      </c>
      <c r="C15" s="71">
        <v>9.6153846153846159E-2</v>
      </c>
      <c r="D15" s="72">
        <v>8.9552238805970144E-2</v>
      </c>
      <c r="E15" s="78">
        <f>13/130</f>
        <v>0.1</v>
      </c>
      <c r="F15" s="6">
        <f>13/96</f>
        <v>0.13541666666666666</v>
      </c>
      <c r="G15" s="13">
        <v>0.13</v>
      </c>
      <c r="H15" s="91">
        <f>3/101</f>
        <v>2.9702970297029702E-2</v>
      </c>
      <c r="I15" s="14">
        <v>0.11</v>
      </c>
      <c r="J15" s="6">
        <v>0.1</v>
      </c>
      <c r="K15" s="10"/>
      <c r="L15" s="36"/>
      <c r="M15" s="12"/>
    </row>
    <row r="16" spans="1:13" x14ac:dyDescent="0.2">
      <c r="A16" s="82" t="s">
        <v>24</v>
      </c>
      <c r="B16" s="33">
        <f>2/17</f>
        <v>0.11764705882352941</v>
      </c>
      <c r="C16" s="33">
        <v>9.0909090909090898E-2</v>
      </c>
      <c r="D16" s="72">
        <v>1E-3</v>
      </c>
      <c r="E16" s="79">
        <f>5/42</f>
        <v>0.11904761904761904</v>
      </c>
      <c r="F16" s="6">
        <f>2/26</f>
        <v>7.6923076923076927E-2</v>
      </c>
      <c r="G16" s="13">
        <v>0.03</v>
      </c>
      <c r="H16" s="91">
        <f>4/52</f>
        <v>7.6923076923076927E-2</v>
      </c>
      <c r="I16" s="14">
        <v>0.03</v>
      </c>
      <c r="J16" s="6">
        <v>0.04</v>
      </c>
      <c r="K16" s="10"/>
      <c r="L16" s="36"/>
      <c r="M16" s="12"/>
    </row>
    <row r="17" spans="1:13" x14ac:dyDescent="0.2">
      <c r="A17" s="5" t="s">
        <v>8</v>
      </c>
      <c r="B17" s="33">
        <f>1/23</f>
        <v>4.3478260869565216E-2</v>
      </c>
      <c r="C17" s="71">
        <v>0</v>
      </c>
      <c r="D17" s="72">
        <v>0.1</v>
      </c>
      <c r="E17" s="79">
        <f>6/47</f>
        <v>0.1276595744680851</v>
      </c>
      <c r="F17" s="6">
        <f>4/38</f>
        <v>0.10526315789473684</v>
      </c>
      <c r="G17" s="13">
        <f>19/260</f>
        <v>7.3076923076923081E-2</v>
      </c>
      <c r="H17" s="91">
        <f>4/46</f>
        <v>8.6956521739130432E-2</v>
      </c>
      <c r="I17" s="14">
        <v>0.14000000000000001</v>
      </c>
      <c r="J17" s="6">
        <v>0.13</v>
      </c>
      <c r="K17" s="10"/>
      <c r="L17" s="36"/>
      <c r="M17" s="12"/>
    </row>
    <row r="18" spans="1:13" x14ac:dyDescent="0.2">
      <c r="A18" s="5" t="s">
        <v>30</v>
      </c>
      <c r="B18" s="33">
        <f>0</f>
        <v>0</v>
      </c>
      <c r="C18" s="71">
        <v>3.5714285714285712E-2</v>
      </c>
      <c r="D18" s="72">
        <v>5.5555555555555552E-2</v>
      </c>
      <c r="E18" s="79">
        <f>3/20</f>
        <v>0.15</v>
      </c>
      <c r="F18" s="6">
        <f>4/27</f>
        <v>0.14814814814814814</v>
      </c>
      <c r="G18" s="13">
        <v>0.28000000000000003</v>
      </c>
      <c r="H18" s="91">
        <f>1/18</f>
        <v>5.5555555555555552E-2</v>
      </c>
      <c r="I18" s="14">
        <v>0.3</v>
      </c>
      <c r="J18" s="6">
        <v>0.1</v>
      </c>
      <c r="K18" s="10"/>
      <c r="L18" s="36"/>
      <c r="M18" s="12"/>
    </row>
    <row r="19" spans="1:13" x14ac:dyDescent="0.2">
      <c r="A19" s="5" t="s">
        <v>10</v>
      </c>
      <c r="B19" s="33">
        <f>15/112</f>
        <v>0.13392857142857142</v>
      </c>
      <c r="C19" s="71">
        <v>7.407407407407407E-2</v>
      </c>
      <c r="D19" s="72">
        <v>7.6923076923076927E-2</v>
      </c>
      <c r="E19" s="79">
        <f>2/33</f>
        <v>6.0606060606060608E-2</v>
      </c>
      <c r="F19" s="6">
        <f>7/40</f>
        <v>0.17499999999999999</v>
      </c>
      <c r="G19" s="13">
        <v>0.12</v>
      </c>
      <c r="H19" s="91">
        <v>0</v>
      </c>
      <c r="I19" s="14">
        <v>0.13</v>
      </c>
      <c r="J19" s="6">
        <v>0.08</v>
      </c>
      <c r="K19" s="10"/>
      <c r="L19" s="36"/>
      <c r="M19" s="12"/>
    </row>
    <row r="20" spans="1:13" x14ac:dyDescent="0.2">
      <c r="A20" s="82" t="s">
        <v>34</v>
      </c>
      <c r="B20" s="33">
        <f>2/25</f>
        <v>0.08</v>
      </c>
      <c r="C20" s="71">
        <v>0.15555555555555556</v>
      </c>
      <c r="D20" s="72">
        <v>0.15384615384615399</v>
      </c>
      <c r="E20" s="79">
        <f>2/46</f>
        <v>4.3478260869565216E-2</v>
      </c>
      <c r="F20" s="6">
        <f>6/46</f>
        <v>0.13043478260869565</v>
      </c>
      <c r="G20" s="13">
        <v>0.26</v>
      </c>
      <c r="H20" s="91">
        <f>7/43</f>
        <v>0.16279069767441862</v>
      </c>
      <c r="I20" s="14">
        <v>0.14000000000000001</v>
      </c>
      <c r="J20" s="6">
        <v>0.12</v>
      </c>
      <c r="K20" s="10"/>
      <c r="L20" s="36"/>
      <c r="M20" s="12"/>
    </row>
    <row r="21" spans="1:13" x14ac:dyDescent="0.2">
      <c r="A21" s="7" t="s">
        <v>17</v>
      </c>
      <c r="B21" s="84">
        <f>24/233</f>
        <v>0.10300429184549356</v>
      </c>
      <c r="C21" s="85">
        <v>8.8435374149659865E-2</v>
      </c>
      <c r="D21" s="85">
        <v>9.2526690391459068E-2</v>
      </c>
      <c r="E21" s="6">
        <f>31/318</f>
        <v>9.7484276729559755E-2</v>
      </c>
      <c r="F21" s="6">
        <f>36/273</f>
        <v>0.13186813186813187</v>
      </c>
      <c r="G21" s="13">
        <f>55/332</f>
        <v>0.16566265060240964</v>
      </c>
      <c r="H21" s="92">
        <f>19/250</f>
        <v>7.5999999999999998E-2</v>
      </c>
      <c r="I21" s="14">
        <f>68/289</f>
        <v>0.23529411764705882</v>
      </c>
      <c r="J21" s="6">
        <v>0.11</v>
      </c>
      <c r="K21" s="10"/>
      <c r="L21" s="36"/>
      <c r="M21" s="12"/>
    </row>
    <row r="22" spans="1:13" x14ac:dyDescent="0.2">
      <c r="A22" s="34"/>
      <c r="B22" s="87"/>
      <c r="C22" s="75"/>
      <c r="D22" s="75"/>
      <c r="E22" s="49"/>
      <c r="F22" s="49"/>
      <c r="G22" s="90"/>
      <c r="H22" s="95"/>
      <c r="I22" s="46"/>
      <c r="J22" s="49"/>
      <c r="K22" s="10"/>
      <c r="L22" s="36"/>
      <c r="M22" s="12"/>
    </row>
    <row r="23" spans="1:13" x14ac:dyDescent="0.2">
      <c r="A23" s="34"/>
      <c r="B23" s="87"/>
      <c r="C23" s="75"/>
      <c r="D23" s="75"/>
      <c r="E23" s="49"/>
      <c r="F23" s="49"/>
      <c r="G23" s="90"/>
      <c r="H23" s="95"/>
      <c r="I23" s="46"/>
      <c r="J23" s="49"/>
      <c r="K23" s="10"/>
      <c r="L23" s="36"/>
      <c r="M23" s="12"/>
    </row>
    <row r="24" spans="1:13" x14ac:dyDescent="0.2">
      <c r="A24" s="34"/>
      <c r="B24" s="87"/>
      <c r="C24" s="75"/>
      <c r="D24" s="75"/>
      <c r="E24" s="49"/>
      <c r="F24" s="49"/>
      <c r="G24" s="90"/>
      <c r="H24" s="95"/>
      <c r="I24" s="46"/>
      <c r="J24" s="49"/>
      <c r="K24" s="10"/>
      <c r="L24" s="36"/>
      <c r="M24" s="12"/>
    </row>
    <row r="25" spans="1:13" x14ac:dyDescent="0.2">
      <c r="A25" s="34"/>
      <c r="B25" s="87"/>
      <c r="C25" s="75"/>
      <c r="D25" s="75"/>
      <c r="E25" s="49"/>
      <c r="F25" s="49"/>
      <c r="G25" s="90"/>
      <c r="H25" s="95"/>
      <c r="I25" s="46"/>
      <c r="J25" s="49"/>
      <c r="K25" s="10"/>
      <c r="L25" s="36"/>
      <c r="M25" s="12"/>
    </row>
    <row r="26" spans="1:13" ht="25.5" x14ac:dyDescent="0.2">
      <c r="A26" s="70">
        <v>43709</v>
      </c>
      <c r="B26" s="64" t="s">
        <v>4</v>
      </c>
      <c r="C26" s="64" t="s">
        <v>5</v>
      </c>
      <c r="D26" s="64" t="s">
        <v>6</v>
      </c>
      <c r="E26" s="64" t="s">
        <v>3</v>
      </c>
      <c r="F26" s="64" t="s">
        <v>2</v>
      </c>
      <c r="G26" s="64" t="s">
        <v>12</v>
      </c>
      <c r="H26" s="64" t="s">
        <v>5</v>
      </c>
      <c r="I26" s="64" t="s">
        <v>6</v>
      </c>
      <c r="J26" s="64" t="s">
        <v>3</v>
      </c>
      <c r="K26" s="64" t="s">
        <v>2</v>
      </c>
      <c r="L26" s="36"/>
      <c r="M26" s="12"/>
    </row>
    <row r="27" spans="1:13" x14ac:dyDescent="0.2">
      <c r="A27" s="37"/>
      <c r="B27" s="69" t="s">
        <v>19</v>
      </c>
      <c r="C27" s="5">
        <v>499</v>
      </c>
      <c r="D27" s="5">
        <v>63</v>
      </c>
      <c r="E27" s="5">
        <v>25</v>
      </c>
      <c r="F27" s="5"/>
      <c r="G27" s="5">
        <v>585</v>
      </c>
      <c r="H27" s="13">
        <f>C27/G27</f>
        <v>0.85299145299145296</v>
      </c>
      <c r="I27" s="13">
        <f>D27/G27</f>
        <v>0.1076923076923077</v>
      </c>
      <c r="J27" s="13">
        <f>E27/G27</f>
        <v>4.2735042735042736E-2</v>
      </c>
      <c r="K27" s="13">
        <f>F27/G27</f>
        <v>0</v>
      </c>
      <c r="L27" s="36"/>
      <c r="M27" s="12"/>
    </row>
    <row r="28" spans="1:13" x14ac:dyDescent="0.2">
      <c r="A28" s="38"/>
      <c r="B28" s="68" t="s">
        <v>24</v>
      </c>
      <c r="C28" s="5">
        <v>235</v>
      </c>
      <c r="D28" s="5">
        <v>11</v>
      </c>
      <c r="E28" s="5">
        <v>5</v>
      </c>
      <c r="F28" s="5"/>
      <c r="G28" s="5">
        <v>263</v>
      </c>
      <c r="H28" s="13">
        <f t="shared" ref="H28:H33" si="0">C28/G28</f>
        <v>0.89353612167300378</v>
      </c>
      <c r="I28" s="13">
        <f t="shared" ref="I28:I33" si="1">D28/G28</f>
        <v>4.1825095057034217E-2</v>
      </c>
      <c r="J28" s="13">
        <f t="shared" ref="J28:J33" si="2">E28/G28</f>
        <v>1.9011406844106463E-2</v>
      </c>
      <c r="K28" s="13">
        <f t="shared" ref="K28:K33" si="3">F28/G28</f>
        <v>0</v>
      </c>
      <c r="L28" s="36"/>
      <c r="M28" s="12"/>
    </row>
    <row r="29" spans="1:13" x14ac:dyDescent="0.2">
      <c r="A29" s="38"/>
      <c r="B29" s="69" t="s">
        <v>25</v>
      </c>
      <c r="C29" s="5">
        <v>190</v>
      </c>
      <c r="D29" s="5">
        <v>18</v>
      </c>
      <c r="E29" s="5">
        <v>14</v>
      </c>
      <c r="F29" s="5"/>
      <c r="G29" s="5">
        <v>222</v>
      </c>
      <c r="H29" s="13">
        <f t="shared" si="0"/>
        <v>0.85585585585585588</v>
      </c>
      <c r="I29" s="13">
        <f t="shared" si="1"/>
        <v>8.1081081081081086E-2</v>
      </c>
      <c r="J29" s="13">
        <f t="shared" si="2"/>
        <v>6.3063063063063057E-2</v>
      </c>
      <c r="K29" s="13">
        <f t="shared" si="3"/>
        <v>0</v>
      </c>
      <c r="L29" s="36"/>
      <c r="M29" s="12"/>
    </row>
    <row r="30" spans="1:13" x14ac:dyDescent="0.2">
      <c r="A30" s="38"/>
      <c r="B30" s="68" t="s">
        <v>30</v>
      </c>
      <c r="C30" s="5">
        <v>67</v>
      </c>
      <c r="D30" s="5">
        <v>3</v>
      </c>
      <c r="E30" s="5">
        <v>2</v>
      </c>
      <c r="F30" s="5"/>
      <c r="G30" s="5">
        <v>73</v>
      </c>
      <c r="H30" s="13">
        <f t="shared" si="0"/>
        <v>0.9178082191780822</v>
      </c>
      <c r="I30" s="13">
        <f t="shared" si="1"/>
        <v>4.1095890410958902E-2</v>
      </c>
      <c r="J30" s="13">
        <f t="shared" si="2"/>
        <v>2.7397260273972601E-2</v>
      </c>
      <c r="K30" s="13">
        <f t="shared" si="3"/>
        <v>0</v>
      </c>
      <c r="L30" s="36"/>
      <c r="M30" s="12"/>
    </row>
    <row r="31" spans="1:13" x14ac:dyDescent="0.2">
      <c r="A31" s="38"/>
      <c r="B31" s="68" t="s">
        <v>10</v>
      </c>
      <c r="C31" s="5">
        <v>175</v>
      </c>
      <c r="D31" s="5">
        <v>12</v>
      </c>
      <c r="E31" s="5">
        <v>6</v>
      </c>
      <c r="F31" s="5"/>
      <c r="G31" s="5">
        <v>193</v>
      </c>
      <c r="H31" s="13">
        <f t="shared" si="0"/>
        <v>0.90673575129533679</v>
      </c>
      <c r="I31" s="13">
        <f t="shared" si="1"/>
        <v>6.2176165803108807E-2</v>
      </c>
      <c r="J31" s="13">
        <f t="shared" si="2"/>
        <v>3.1088082901554404E-2</v>
      </c>
      <c r="K31" s="13">
        <f t="shared" si="3"/>
        <v>0</v>
      </c>
      <c r="L31" s="36"/>
      <c r="M31" s="12"/>
    </row>
    <row r="32" spans="1:13" x14ac:dyDescent="0.2">
      <c r="A32" s="38"/>
      <c r="B32" s="83" t="s">
        <v>34</v>
      </c>
      <c r="C32" s="5">
        <v>198</v>
      </c>
      <c r="D32" s="5">
        <v>27</v>
      </c>
      <c r="E32" s="5">
        <v>8</v>
      </c>
      <c r="F32" s="53"/>
      <c r="G32" s="5">
        <v>225</v>
      </c>
      <c r="H32" s="13">
        <f t="shared" si="0"/>
        <v>0.88</v>
      </c>
      <c r="I32" s="13">
        <f t="shared" si="1"/>
        <v>0.12</v>
      </c>
      <c r="J32" s="13">
        <f t="shared" si="2"/>
        <v>3.5555555555555556E-2</v>
      </c>
      <c r="K32" s="13">
        <f t="shared" si="3"/>
        <v>0</v>
      </c>
      <c r="L32" s="36"/>
      <c r="M32" s="12"/>
    </row>
    <row r="33" spans="1:13" x14ac:dyDescent="0.2">
      <c r="A33" s="38"/>
      <c r="B33" s="65" t="s">
        <v>11</v>
      </c>
      <c r="C33" s="66">
        <f>SUM(C27:C32)</f>
        <v>1364</v>
      </c>
      <c r="D33" s="66">
        <f t="shared" ref="D33:F33" si="4">SUM(D27:D32)</f>
        <v>134</v>
      </c>
      <c r="E33" s="66">
        <f t="shared" si="4"/>
        <v>60</v>
      </c>
      <c r="F33" s="66">
        <f t="shared" si="4"/>
        <v>0</v>
      </c>
      <c r="G33" s="66">
        <f>SUM(G27:G32)</f>
        <v>1561</v>
      </c>
      <c r="H33" s="67">
        <f t="shared" si="0"/>
        <v>0.87379884689301734</v>
      </c>
      <c r="I33" s="67">
        <f t="shared" si="1"/>
        <v>8.5842408712363871E-2</v>
      </c>
      <c r="J33" s="67">
        <f t="shared" si="2"/>
        <v>3.8436899423446511E-2</v>
      </c>
      <c r="K33" s="67">
        <f t="shared" si="3"/>
        <v>0</v>
      </c>
      <c r="L33" s="36"/>
      <c r="M33" s="12"/>
    </row>
    <row r="34" spans="1:13" x14ac:dyDescent="0.2">
      <c r="A34" s="34"/>
      <c r="B34" s="87"/>
      <c r="C34" s="75"/>
      <c r="D34" s="75"/>
      <c r="E34" s="49"/>
      <c r="F34" s="49"/>
      <c r="G34" s="90"/>
      <c r="H34" s="95"/>
      <c r="I34" s="46"/>
      <c r="J34" s="49"/>
      <c r="K34" s="10"/>
      <c r="L34" s="36"/>
      <c r="M34" s="12"/>
    </row>
    <row r="35" spans="1:13" x14ac:dyDescent="0.2">
      <c r="A35" s="34"/>
      <c r="B35" s="87"/>
      <c r="C35" s="75"/>
      <c r="D35" s="75"/>
      <c r="E35" s="49"/>
      <c r="F35" s="49"/>
      <c r="G35" s="90"/>
      <c r="H35" s="95"/>
      <c r="I35" s="46"/>
      <c r="J35" s="49"/>
      <c r="K35" s="10"/>
      <c r="L35" s="36"/>
      <c r="M35" s="12"/>
    </row>
    <row r="36" spans="1:13" x14ac:dyDescent="0.2">
      <c r="A36" s="34"/>
      <c r="B36" s="87"/>
      <c r="C36" s="75"/>
      <c r="D36" s="75"/>
      <c r="E36" s="49"/>
      <c r="F36" s="49"/>
      <c r="G36" s="90"/>
      <c r="H36" s="95"/>
      <c r="I36" s="46"/>
      <c r="J36" s="49"/>
      <c r="K36" s="10"/>
      <c r="L36" s="36"/>
      <c r="M36" s="12"/>
    </row>
    <row r="37" spans="1:13" ht="25.5" x14ac:dyDescent="0.2">
      <c r="A37" s="70">
        <v>43348</v>
      </c>
      <c r="B37" s="64" t="s">
        <v>4</v>
      </c>
      <c r="C37" s="64" t="s">
        <v>5</v>
      </c>
      <c r="D37" s="64" t="s">
        <v>6</v>
      </c>
      <c r="E37" s="64" t="s">
        <v>3</v>
      </c>
      <c r="F37" s="64" t="s">
        <v>2</v>
      </c>
      <c r="G37" s="64" t="s">
        <v>12</v>
      </c>
      <c r="H37" s="64" t="s">
        <v>5</v>
      </c>
      <c r="I37" s="64" t="s">
        <v>6</v>
      </c>
      <c r="J37" s="64" t="s">
        <v>3</v>
      </c>
      <c r="K37" s="64" t="s">
        <v>2</v>
      </c>
      <c r="L37" s="36"/>
      <c r="M37" s="12"/>
    </row>
    <row r="38" spans="1:13" x14ac:dyDescent="0.2">
      <c r="A38" s="37"/>
      <c r="B38" s="69" t="s">
        <v>19</v>
      </c>
      <c r="C38" s="5">
        <v>530</v>
      </c>
      <c r="D38" s="5">
        <v>64</v>
      </c>
      <c r="E38" s="5">
        <v>40</v>
      </c>
      <c r="F38" s="5">
        <v>0</v>
      </c>
      <c r="G38" s="5">
        <v>634</v>
      </c>
      <c r="H38" s="13">
        <f>C38/G38</f>
        <v>0.83596214511041012</v>
      </c>
      <c r="I38" s="13">
        <f>D38/G38</f>
        <v>0.10094637223974763</v>
      </c>
      <c r="J38" s="13">
        <f>E38/G38</f>
        <v>6.3091482649842268E-2</v>
      </c>
      <c r="K38" s="13">
        <f>F38/G38</f>
        <v>0</v>
      </c>
      <c r="L38" s="36"/>
      <c r="M38" s="12"/>
    </row>
    <row r="39" spans="1:13" x14ac:dyDescent="0.2">
      <c r="A39" s="38"/>
      <c r="B39" s="68" t="s">
        <v>24</v>
      </c>
      <c r="C39" s="5">
        <v>225</v>
      </c>
      <c r="D39" s="5">
        <v>17</v>
      </c>
      <c r="E39" s="5">
        <v>16</v>
      </c>
      <c r="F39" s="5">
        <v>2</v>
      </c>
      <c r="G39" s="5">
        <v>260</v>
      </c>
      <c r="H39" s="13">
        <f t="shared" ref="H39:H44" si="5">C39/G39</f>
        <v>0.86538461538461542</v>
      </c>
      <c r="I39" s="13">
        <f t="shared" ref="I39:I44" si="6">D39/G39</f>
        <v>6.5384615384615388E-2</v>
      </c>
      <c r="J39" s="13">
        <f t="shared" ref="J39:J44" si="7">E39/G39</f>
        <v>6.1538461538461542E-2</v>
      </c>
      <c r="K39" s="13">
        <f t="shared" ref="K39:K44" si="8">F39/G39</f>
        <v>7.6923076923076927E-3</v>
      </c>
      <c r="L39" s="36"/>
      <c r="M39" s="12"/>
    </row>
    <row r="40" spans="1:13" x14ac:dyDescent="0.2">
      <c r="A40" s="38"/>
      <c r="B40" s="69" t="s">
        <v>25</v>
      </c>
      <c r="C40" s="5">
        <v>163</v>
      </c>
      <c r="D40" s="5">
        <v>24</v>
      </c>
      <c r="E40" s="5">
        <v>9</v>
      </c>
      <c r="F40" s="5">
        <v>0</v>
      </c>
      <c r="G40" s="5">
        <v>195</v>
      </c>
      <c r="H40" s="13">
        <f t="shared" si="5"/>
        <v>0.83589743589743593</v>
      </c>
      <c r="I40" s="13">
        <f t="shared" si="6"/>
        <v>0.12307692307692308</v>
      </c>
      <c r="J40" s="13">
        <f t="shared" si="7"/>
        <v>4.6153846153846156E-2</v>
      </c>
      <c r="K40" s="13">
        <f t="shared" si="8"/>
        <v>0</v>
      </c>
      <c r="L40" s="36"/>
      <c r="M40" s="12"/>
    </row>
    <row r="41" spans="1:13" x14ac:dyDescent="0.2">
      <c r="A41" s="38"/>
      <c r="B41" s="68" t="s">
        <v>30</v>
      </c>
      <c r="C41" s="5">
        <v>72</v>
      </c>
      <c r="D41" s="5">
        <v>6</v>
      </c>
      <c r="E41" s="5">
        <v>5</v>
      </c>
      <c r="F41" s="5">
        <v>1</v>
      </c>
      <c r="G41" s="5">
        <v>84</v>
      </c>
      <c r="H41" s="13">
        <f t="shared" si="5"/>
        <v>0.8571428571428571</v>
      </c>
      <c r="I41" s="13">
        <f t="shared" si="6"/>
        <v>7.1428571428571425E-2</v>
      </c>
      <c r="J41" s="13">
        <f t="shared" si="7"/>
        <v>5.9523809523809521E-2</v>
      </c>
      <c r="K41" s="13">
        <f t="shared" si="8"/>
        <v>1.1904761904761904E-2</v>
      </c>
      <c r="L41" s="36"/>
      <c r="M41" s="12"/>
    </row>
    <row r="42" spans="1:13" x14ac:dyDescent="0.2">
      <c r="A42" s="38"/>
      <c r="B42" s="68" t="s">
        <v>10</v>
      </c>
      <c r="C42" s="5">
        <v>148</v>
      </c>
      <c r="D42" s="5">
        <v>8</v>
      </c>
      <c r="E42" s="5">
        <v>2</v>
      </c>
      <c r="F42" s="5">
        <v>0</v>
      </c>
      <c r="G42" s="5">
        <v>158</v>
      </c>
      <c r="H42" s="13">
        <f t="shared" si="5"/>
        <v>0.93670886075949367</v>
      </c>
      <c r="I42" s="13">
        <f t="shared" si="6"/>
        <v>5.0632911392405063E-2</v>
      </c>
      <c r="J42" s="13">
        <f t="shared" si="7"/>
        <v>1.2658227848101266E-2</v>
      </c>
      <c r="K42" s="13">
        <f t="shared" si="8"/>
        <v>0</v>
      </c>
      <c r="L42" s="36"/>
      <c r="M42" s="12"/>
    </row>
    <row r="43" spans="1:13" x14ac:dyDescent="0.2">
      <c r="A43" s="38"/>
      <c r="B43" s="83" t="s">
        <v>34</v>
      </c>
      <c r="C43" s="5">
        <v>201</v>
      </c>
      <c r="D43" s="5">
        <v>16</v>
      </c>
      <c r="E43" s="5">
        <v>10</v>
      </c>
      <c r="F43" s="53">
        <v>0</v>
      </c>
      <c r="G43" s="5">
        <v>226</v>
      </c>
      <c r="H43" s="13">
        <f t="shared" si="5"/>
        <v>0.88938053097345138</v>
      </c>
      <c r="I43" s="13">
        <f t="shared" si="6"/>
        <v>7.0796460176991149E-2</v>
      </c>
      <c r="J43" s="13">
        <f t="shared" si="7"/>
        <v>4.4247787610619468E-2</v>
      </c>
      <c r="K43" s="13">
        <f t="shared" si="8"/>
        <v>0</v>
      </c>
      <c r="L43" s="36"/>
      <c r="M43" s="12"/>
    </row>
    <row r="44" spans="1:13" x14ac:dyDescent="0.2">
      <c r="A44" s="38"/>
      <c r="B44" s="65" t="s">
        <v>11</v>
      </c>
      <c r="C44" s="66">
        <f>SUM(C38:C43)</f>
        <v>1339</v>
      </c>
      <c r="D44" s="66">
        <f>SUM(D38:D43)</f>
        <v>135</v>
      </c>
      <c r="E44" s="66">
        <f>SUM(E38:E43)</f>
        <v>82</v>
      </c>
      <c r="F44" s="66">
        <f>SUM(F38:F43)</f>
        <v>3</v>
      </c>
      <c r="G44" s="66">
        <f>SUM(G38:G43)</f>
        <v>1557</v>
      </c>
      <c r="H44" s="67">
        <f t="shared" si="5"/>
        <v>0.85998715478484267</v>
      </c>
      <c r="I44" s="67">
        <f t="shared" si="6"/>
        <v>8.6705202312138727E-2</v>
      </c>
      <c r="J44" s="67">
        <f t="shared" si="7"/>
        <v>5.266538214515093E-2</v>
      </c>
      <c r="K44" s="67">
        <f t="shared" si="8"/>
        <v>1.9267822736030828E-3</v>
      </c>
      <c r="L44" s="36"/>
      <c r="M44" s="12"/>
    </row>
    <row r="45" spans="1:13" x14ac:dyDescent="0.2">
      <c r="A45" s="34"/>
      <c r="B45" s="87"/>
      <c r="C45" s="75"/>
      <c r="D45" s="75"/>
      <c r="E45" s="49"/>
      <c r="F45" s="49"/>
      <c r="G45" s="90"/>
      <c r="H45" s="48"/>
      <c r="I45" s="46"/>
      <c r="J45" s="49"/>
      <c r="K45" s="10"/>
      <c r="L45" s="36"/>
      <c r="M45" s="12"/>
    </row>
    <row r="46" spans="1:13" ht="25.5" x14ac:dyDescent="0.2">
      <c r="A46" s="70">
        <v>42983</v>
      </c>
      <c r="B46" s="64" t="s">
        <v>4</v>
      </c>
      <c r="C46" s="64" t="s">
        <v>5</v>
      </c>
      <c r="D46" s="64" t="s">
        <v>6</v>
      </c>
      <c r="E46" s="64" t="s">
        <v>3</v>
      </c>
      <c r="F46" s="64" t="s">
        <v>2</v>
      </c>
      <c r="G46" s="64" t="s">
        <v>12</v>
      </c>
      <c r="H46" s="64" t="s">
        <v>5</v>
      </c>
      <c r="I46" s="64" t="s">
        <v>6</v>
      </c>
      <c r="J46" s="64" t="s">
        <v>3</v>
      </c>
      <c r="K46" s="64" t="s">
        <v>2</v>
      </c>
      <c r="L46" s="36"/>
      <c r="M46" s="12"/>
    </row>
    <row r="47" spans="1:13" x14ac:dyDescent="0.2">
      <c r="A47" s="37"/>
      <c r="B47" s="69" t="s">
        <v>19</v>
      </c>
      <c r="C47" s="5">
        <v>498</v>
      </c>
      <c r="D47" s="5">
        <v>87</v>
      </c>
      <c r="E47" s="5">
        <v>23</v>
      </c>
      <c r="F47" s="5">
        <v>1</v>
      </c>
      <c r="G47" s="5">
        <v>609</v>
      </c>
      <c r="H47" s="13">
        <f>C47/G47</f>
        <v>0.81773399014778325</v>
      </c>
      <c r="I47" s="13">
        <f>D47/G47</f>
        <v>0.14285714285714285</v>
      </c>
      <c r="J47" s="13">
        <f>E47/G47</f>
        <v>3.7766830870279149E-2</v>
      </c>
      <c r="K47" s="13">
        <f>F47/G47</f>
        <v>1.6420361247947454E-3</v>
      </c>
      <c r="L47" s="36"/>
      <c r="M47" s="12"/>
    </row>
    <row r="48" spans="1:13" x14ac:dyDescent="0.2">
      <c r="A48" s="38"/>
      <c r="B48" s="68" t="s">
        <v>24</v>
      </c>
      <c r="C48" s="5">
        <v>246</v>
      </c>
      <c r="D48" s="5">
        <v>10</v>
      </c>
      <c r="E48" s="5">
        <v>9</v>
      </c>
      <c r="F48" s="5">
        <v>1</v>
      </c>
      <c r="G48" s="5">
        <v>266</v>
      </c>
      <c r="H48" s="13">
        <f t="shared" ref="H48:H53" si="9">C48/G48</f>
        <v>0.92481203007518797</v>
      </c>
      <c r="I48" s="13">
        <f t="shared" ref="I48:I53" si="10">D48/G48</f>
        <v>3.7593984962406013E-2</v>
      </c>
      <c r="J48" s="13">
        <f t="shared" ref="J48:J53" si="11">E48/G48</f>
        <v>3.3834586466165412E-2</v>
      </c>
      <c r="K48" s="13">
        <f t="shared" ref="K48:K53" si="12">F48/G48</f>
        <v>3.7593984962406013E-3</v>
      </c>
      <c r="L48" s="36"/>
      <c r="M48" s="12"/>
    </row>
    <row r="49" spans="1:13" x14ac:dyDescent="0.2">
      <c r="A49" s="38"/>
      <c r="B49" s="69" t="s">
        <v>25</v>
      </c>
      <c r="C49" s="5">
        <v>165</v>
      </c>
      <c r="D49" s="5">
        <v>16</v>
      </c>
      <c r="E49" s="5">
        <v>8</v>
      </c>
      <c r="F49" s="5">
        <v>1</v>
      </c>
      <c r="G49" s="5">
        <v>190</v>
      </c>
      <c r="H49" s="13">
        <f t="shared" si="9"/>
        <v>0.86842105263157898</v>
      </c>
      <c r="I49" s="13">
        <f t="shared" si="10"/>
        <v>8.4210526315789472E-2</v>
      </c>
      <c r="J49" s="13">
        <f t="shared" si="11"/>
        <v>4.2105263157894736E-2</v>
      </c>
      <c r="K49" s="13">
        <f t="shared" si="12"/>
        <v>5.263157894736842E-3</v>
      </c>
      <c r="L49" s="36"/>
      <c r="M49" s="12"/>
    </row>
    <row r="50" spans="1:13" x14ac:dyDescent="0.2">
      <c r="A50" s="38"/>
      <c r="B50" s="68" t="s">
        <v>30</v>
      </c>
      <c r="C50" s="5">
        <v>91</v>
      </c>
      <c r="D50" s="5">
        <v>4</v>
      </c>
      <c r="E50" s="5">
        <v>2</v>
      </c>
      <c r="F50" s="5"/>
      <c r="G50" s="5">
        <v>97</v>
      </c>
      <c r="H50" s="13">
        <f t="shared" si="9"/>
        <v>0.93814432989690721</v>
      </c>
      <c r="I50" s="13">
        <f t="shared" si="10"/>
        <v>4.1237113402061855E-2</v>
      </c>
      <c r="J50" s="13">
        <f t="shared" si="11"/>
        <v>2.0618556701030927E-2</v>
      </c>
      <c r="K50" s="13">
        <f t="shared" si="12"/>
        <v>0</v>
      </c>
      <c r="L50" s="36"/>
      <c r="M50" s="12"/>
    </row>
    <row r="51" spans="1:13" x14ac:dyDescent="0.2">
      <c r="A51" s="38"/>
      <c r="B51" s="68" t="s">
        <v>10</v>
      </c>
      <c r="C51" s="5">
        <v>159</v>
      </c>
      <c r="D51" s="5">
        <v>1</v>
      </c>
      <c r="E51" s="5"/>
      <c r="F51" s="5"/>
      <c r="G51" s="5">
        <v>160</v>
      </c>
      <c r="H51" s="13">
        <f t="shared" si="9"/>
        <v>0.99375000000000002</v>
      </c>
      <c r="I51" s="13">
        <f t="shared" si="10"/>
        <v>6.2500000000000003E-3</v>
      </c>
      <c r="J51" s="13">
        <f t="shared" si="11"/>
        <v>0</v>
      </c>
      <c r="K51" s="13">
        <f t="shared" si="12"/>
        <v>0</v>
      </c>
      <c r="L51" s="36"/>
      <c r="M51" s="12"/>
    </row>
    <row r="52" spans="1:13" x14ac:dyDescent="0.2">
      <c r="A52" s="38"/>
      <c r="B52" s="83" t="s">
        <v>34</v>
      </c>
      <c r="C52" s="5">
        <v>216</v>
      </c>
      <c r="D52" s="5">
        <v>17</v>
      </c>
      <c r="E52" s="5">
        <v>11</v>
      </c>
      <c r="F52" s="53">
        <v>1</v>
      </c>
      <c r="G52" s="5">
        <v>245</v>
      </c>
      <c r="H52" s="13">
        <f t="shared" si="9"/>
        <v>0.88163265306122451</v>
      </c>
      <c r="I52" s="13">
        <f t="shared" si="10"/>
        <v>6.9387755102040816E-2</v>
      </c>
      <c r="J52" s="13">
        <f t="shared" si="11"/>
        <v>4.4897959183673466E-2</v>
      </c>
      <c r="K52" s="13">
        <f t="shared" si="12"/>
        <v>4.0816326530612249E-3</v>
      </c>
      <c r="L52" s="36"/>
      <c r="M52" s="12"/>
    </row>
    <row r="53" spans="1:13" x14ac:dyDescent="0.2">
      <c r="A53" s="38"/>
      <c r="B53" s="65" t="s">
        <v>11</v>
      </c>
      <c r="C53" s="66">
        <f>SUM(C47:C52)</f>
        <v>1375</v>
      </c>
      <c r="D53" s="66">
        <f>SUM(D47:D52)</f>
        <v>135</v>
      </c>
      <c r="E53" s="66">
        <f>SUM(E47:E52)</f>
        <v>53</v>
      </c>
      <c r="F53" s="66">
        <f>SUM(F47:F52)</f>
        <v>4</v>
      </c>
      <c r="G53" s="66">
        <f>SUM(G47:G52)</f>
        <v>1567</v>
      </c>
      <c r="H53" s="67">
        <f t="shared" si="9"/>
        <v>0.87747287811104024</v>
      </c>
      <c r="I53" s="67">
        <f t="shared" si="10"/>
        <v>8.6151882578174854E-2</v>
      </c>
      <c r="J53" s="67">
        <f t="shared" si="11"/>
        <v>3.3822590938098279E-2</v>
      </c>
      <c r="K53" s="67">
        <f t="shared" si="12"/>
        <v>2.5526483726866626E-3</v>
      </c>
      <c r="L53" s="36"/>
      <c r="M53" s="12"/>
    </row>
    <row r="54" spans="1:13" x14ac:dyDescent="0.2">
      <c r="A54" s="34"/>
      <c r="B54" s="87"/>
      <c r="C54" s="75"/>
      <c r="D54" s="75"/>
      <c r="E54" s="49"/>
      <c r="F54" s="49"/>
      <c r="G54" s="90"/>
      <c r="H54" s="48"/>
      <c r="I54" s="46"/>
      <c r="J54" s="49"/>
      <c r="K54" s="10"/>
      <c r="L54" s="36"/>
      <c r="M54" s="12"/>
    </row>
    <row r="55" spans="1:13" x14ac:dyDescent="0.2">
      <c r="A55" s="34"/>
      <c r="B55" s="87"/>
      <c r="C55" s="75"/>
      <c r="D55" s="75"/>
      <c r="E55" s="49"/>
      <c r="F55" s="49"/>
      <c r="G55" s="88"/>
      <c r="H55" s="48"/>
      <c r="I55" s="46"/>
      <c r="J55" s="49"/>
      <c r="K55" s="10"/>
      <c r="L55" s="36"/>
      <c r="M55" s="12"/>
    </row>
    <row r="56" spans="1:13" ht="25.5" x14ac:dyDescent="0.2">
      <c r="A56" s="70">
        <v>42618</v>
      </c>
      <c r="B56" s="64" t="s">
        <v>4</v>
      </c>
      <c r="C56" s="64" t="s">
        <v>5</v>
      </c>
      <c r="D56" s="64" t="s">
        <v>6</v>
      </c>
      <c r="E56" s="64" t="s">
        <v>3</v>
      </c>
      <c r="F56" s="64" t="s">
        <v>2</v>
      </c>
      <c r="G56" s="64" t="s">
        <v>12</v>
      </c>
      <c r="H56" s="64" t="s">
        <v>5</v>
      </c>
      <c r="I56" s="64" t="s">
        <v>6</v>
      </c>
      <c r="J56" s="64" t="s">
        <v>3</v>
      </c>
      <c r="K56" s="64" t="s">
        <v>2</v>
      </c>
      <c r="L56" s="36"/>
      <c r="M56" s="12"/>
    </row>
    <row r="57" spans="1:13" x14ac:dyDescent="0.2">
      <c r="A57" s="37"/>
      <c r="B57" s="69" t="s">
        <v>19</v>
      </c>
      <c r="C57" s="5">
        <v>450</v>
      </c>
      <c r="D57" s="5">
        <v>82</v>
      </c>
      <c r="E57" s="5">
        <v>3</v>
      </c>
      <c r="F57" s="5"/>
      <c r="G57" s="5">
        <v>535</v>
      </c>
      <c r="H57" s="13">
        <f>C57/G57</f>
        <v>0.84112149532710279</v>
      </c>
      <c r="I57" s="13">
        <f>D57/G57</f>
        <v>0.15327102803738318</v>
      </c>
      <c r="J57" s="13">
        <f>E57/G57</f>
        <v>5.6074766355140183E-3</v>
      </c>
      <c r="K57" s="13">
        <f>F57/G57</f>
        <v>0</v>
      </c>
      <c r="L57" s="36"/>
      <c r="M57" s="12"/>
    </row>
    <row r="58" spans="1:13" x14ac:dyDescent="0.2">
      <c r="A58" s="38"/>
      <c r="B58" s="68" t="s">
        <v>24</v>
      </c>
      <c r="C58" s="5">
        <v>242</v>
      </c>
      <c r="D58" s="5">
        <v>7</v>
      </c>
      <c r="E58" s="5">
        <v>1</v>
      </c>
      <c r="F58" s="5"/>
      <c r="G58" s="5">
        <v>251</v>
      </c>
      <c r="H58" s="13">
        <f t="shared" ref="H58:H63" si="13">C58/G58</f>
        <v>0.96414342629482075</v>
      </c>
      <c r="I58" s="13">
        <f t="shared" ref="I58:I63" si="14">D58/G58</f>
        <v>2.7888446215139442E-2</v>
      </c>
      <c r="J58" s="13">
        <f t="shared" ref="J58:J63" si="15">E58/G58</f>
        <v>3.9840637450199202E-3</v>
      </c>
      <c r="K58" s="13">
        <f t="shared" ref="K58:K63" si="16">F58/G58</f>
        <v>0</v>
      </c>
      <c r="L58" s="36"/>
      <c r="M58" s="12"/>
    </row>
    <row r="59" spans="1:13" x14ac:dyDescent="0.2">
      <c r="A59" s="38"/>
      <c r="B59" s="69" t="s">
        <v>25</v>
      </c>
      <c r="C59" s="5">
        <v>173</v>
      </c>
      <c r="D59" s="5">
        <v>21</v>
      </c>
      <c r="E59" s="5">
        <v>10</v>
      </c>
      <c r="F59" s="5">
        <v>8</v>
      </c>
      <c r="G59" s="5">
        <v>214</v>
      </c>
      <c r="H59" s="13">
        <f t="shared" si="13"/>
        <v>0.80841121495327106</v>
      </c>
      <c r="I59" s="13">
        <f t="shared" si="14"/>
        <v>9.8130841121495324E-2</v>
      </c>
      <c r="J59" s="13">
        <f t="shared" si="15"/>
        <v>4.6728971962616821E-2</v>
      </c>
      <c r="K59" s="13">
        <f t="shared" si="16"/>
        <v>3.7383177570093455E-2</v>
      </c>
      <c r="L59" s="36"/>
      <c r="M59" s="12"/>
    </row>
    <row r="60" spans="1:13" x14ac:dyDescent="0.2">
      <c r="A60" s="38"/>
      <c r="B60" s="68" t="s">
        <v>30</v>
      </c>
      <c r="C60" s="5">
        <v>96</v>
      </c>
      <c r="D60" s="5">
        <v>10</v>
      </c>
      <c r="E60" s="5"/>
      <c r="F60" s="5">
        <v>5</v>
      </c>
      <c r="G60" s="5">
        <v>111</v>
      </c>
      <c r="H60" s="13">
        <f t="shared" si="13"/>
        <v>0.86486486486486491</v>
      </c>
      <c r="I60" s="13">
        <f t="shared" si="14"/>
        <v>9.0090090090090086E-2</v>
      </c>
      <c r="J60" s="13">
        <f t="shared" si="15"/>
        <v>0</v>
      </c>
      <c r="K60" s="13">
        <f t="shared" si="16"/>
        <v>4.5045045045045043E-2</v>
      </c>
      <c r="L60" s="36"/>
      <c r="M60" s="12"/>
    </row>
    <row r="61" spans="1:13" x14ac:dyDescent="0.2">
      <c r="A61" s="38"/>
      <c r="B61" s="68" t="s">
        <v>10</v>
      </c>
      <c r="C61" s="5">
        <v>150</v>
      </c>
      <c r="D61" s="5">
        <v>5</v>
      </c>
      <c r="E61" s="5">
        <v>2</v>
      </c>
      <c r="F61" s="5"/>
      <c r="G61" s="5">
        <v>152</v>
      </c>
      <c r="H61" s="13">
        <f t="shared" si="13"/>
        <v>0.98684210526315785</v>
      </c>
      <c r="I61" s="13">
        <f t="shared" si="14"/>
        <v>3.2894736842105261E-2</v>
      </c>
      <c r="J61" s="13">
        <f t="shared" si="15"/>
        <v>1.3157894736842105E-2</v>
      </c>
      <c r="K61" s="13">
        <f t="shared" si="16"/>
        <v>0</v>
      </c>
      <c r="L61" s="36"/>
      <c r="M61" s="12"/>
    </row>
    <row r="62" spans="1:13" x14ac:dyDescent="0.2">
      <c r="A62" s="38"/>
      <c r="B62" s="83" t="s">
        <v>34</v>
      </c>
      <c r="C62" s="5">
        <v>194</v>
      </c>
      <c r="D62" s="5">
        <v>24</v>
      </c>
      <c r="E62" s="5"/>
      <c r="F62" s="53"/>
      <c r="G62" s="5">
        <v>218</v>
      </c>
      <c r="H62" s="13">
        <f t="shared" si="13"/>
        <v>0.88990825688073394</v>
      </c>
      <c r="I62" s="13">
        <f t="shared" si="14"/>
        <v>0.11009174311926606</v>
      </c>
      <c r="J62" s="13">
        <f t="shared" si="15"/>
        <v>0</v>
      </c>
      <c r="K62" s="13">
        <f t="shared" si="16"/>
        <v>0</v>
      </c>
      <c r="L62" s="36"/>
      <c r="M62" s="12"/>
    </row>
    <row r="63" spans="1:13" x14ac:dyDescent="0.2">
      <c r="A63" s="38"/>
      <c r="B63" s="65" t="s">
        <v>11</v>
      </c>
      <c r="C63" s="66">
        <f>SUM(C57:C62)</f>
        <v>1305</v>
      </c>
      <c r="D63" s="66">
        <f>SUM(D57:D62)</f>
        <v>149</v>
      </c>
      <c r="E63" s="66">
        <f>SUM(E57:E62)</f>
        <v>16</v>
      </c>
      <c r="F63" s="66">
        <f>SUM(F57:F62)</f>
        <v>13</v>
      </c>
      <c r="G63" s="66">
        <f>SUM(G57:G62)</f>
        <v>1481</v>
      </c>
      <c r="H63" s="67">
        <f t="shared" si="13"/>
        <v>0.88116137744767054</v>
      </c>
      <c r="I63" s="67">
        <f t="shared" si="14"/>
        <v>0.10060769750168805</v>
      </c>
      <c r="J63" s="67">
        <f t="shared" si="15"/>
        <v>1.0803511141120865E-2</v>
      </c>
      <c r="K63" s="67">
        <f t="shared" si="16"/>
        <v>8.7778528021607016E-3</v>
      </c>
      <c r="L63" s="36"/>
      <c r="M63" s="12"/>
    </row>
    <row r="64" spans="1:13" x14ac:dyDescent="0.2">
      <c r="A64" s="34"/>
      <c r="B64" s="47"/>
      <c r="C64" s="45"/>
      <c r="D64" s="45"/>
      <c r="E64" s="74"/>
      <c r="F64" s="75"/>
      <c r="G64" s="46"/>
      <c r="H64" s="48"/>
      <c r="I64" s="46"/>
      <c r="J64" s="49"/>
      <c r="K64" s="10"/>
      <c r="L64" s="36"/>
      <c r="M64" s="12"/>
    </row>
    <row r="65" spans="1:13" ht="25.5" x14ac:dyDescent="0.2">
      <c r="A65" s="70">
        <v>42248</v>
      </c>
      <c r="B65" s="64" t="s">
        <v>4</v>
      </c>
      <c r="C65" s="64" t="s">
        <v>5</v>
      </c>
      <c r="D65" s="64" t="s">
        <v>6</v>
      </c>
      <c r="E65" s="64" t="s">
        <v>3</v>
      </c>
      <c r="F65" s="64" t="s">
        <v>2</v>
      </c>
      <c r="G65" s="64" t="s">
        <v>12</v>
      </c>
      <c r="H65" s="64" t="s">
        <v>5</v>
      </c>
      <c r="I65" s="64" t="s">
        <v>6</v>
      </c>
      <c r="J65" s="64" t="s">
        <v>3</v>
      </c>
      <c r="K65" s="64" t="s">
        <v>2</v>
      </c>
      <c r="L65" s="36"/>
      <c r="M65" s="12"/>
    </row>
    <row r="66" spans="1:13" x14ac:dyDescent="0.2">
      <c r="A66" s="37"/>
      <c r="B66" s="69" t="s">
        <v>19</v>
      </c>
      <c r="C66" s="5">
        <v>448</v>
      </c>
      <c r="D66" s="5">
        <v>95</v>
      </c>
      <c r="E66" s="5">
        <v>28</v>
      </c>
      <c r="F66" s="5">
        <v>2</v>
      </c>
      <c r="G66" s="5">
        <v>573</v>
      </c>
      <c r="H66" s="13">
        <f>C66/G66</f>
        <v>0.78184991273996507</v>
      </c>
      <c r="I66" s="13">
        <f>D66/G66</f>
        <v>0.16579406631762653</v>
      </c>
      <c r="J66" s="13">
        <f>E66/G66</f>
        <v>4.8865619546247817E-2</v>
      </c>
      <c r="K66" s="13">
        <f>F66/G66</f>
        <v>3.4904013961605585E-3</v>
      </c>
      <c r="L66" s="36"/>
      <c r="M66" s="12"/>
    </row>
    <row r="67" spans="1:13" x14ac:dyDescent="0.2">
      <c r="A67" s="38"/>
      <c r="B67" s="68" t="s">
        <v>24</v>
      </c>
      <c r="C67" s="5">
        <v>216</v>
      </c>
      <c r="D67" s="5">
        <v>15</v>
      </c>
      <c r="E67" s="5">
        <v>5</v>
      </c>
      <c r="F67" s="5">
        <v>1</v>
      </c>
      <c r="G67" s="5">
        <v>237</v>
      </c>
      <c r="H67" s="13">
        <f t="shared" ref="H67:H72" si="17">C67/G67</f>
        <v>0.91139240506329111</v>
      </c>
      <c r="I67" s="13">
        <f t="shared" ref="I67:I72" si="18">D67/G67</f>
        <v>6.3291139240506333E-2</v>
      </c>
      <c r="J67" s="13">
        <f t="shared" ref="J67:J72" si="19">E67/G67</f>
        <v>2.1097046413502109E-2</v>
      </c>
      <c r="K67" s="13">
        <f t="shared" ref="K67:K72" si="20">F67/G67</f>
        <v>4.2194092827004216E-3</v>
      </c>
      <c r="L67" s="36"/>
      <c r="M67" s="12"/>
    </row>
    <row r="68" spans="1:13" x14ac:dyDescent="0.2">
      <c r="A68" s="38"/>
      <c r="B68" s="69" t="s">
        <v>25</v>
      </c>
      <c r="C68" s="5">
        <v>156</v>
      </c>
      <c r="D68" s="5">
        <v>26</v>
      </c>
      <c r="E68" s="5"/>
      <c r="F68" s="5"/>
      <c r="G68" s="5">
        <v>182</v>
      </c>
      <c r="H68" s="13">
        <f t="shared" si="17"/>
        <v>0.8571428571428571</v>
      </c>
      <c r="I68" s="13">
        <f t="shared" si="18"/>
        <v>0.14285714285714285</v>
      </c>
      <c r="J68" s="13">
        <f t="shared" si="19"/>
        <v>0</v>
      </c>
      <c r="K68" s="13">
        <f t="shared" si="20"/>
        <v>0</v>
      </c>
      <c r="L68" s="36"/>
      <c r="M68" s="12"/>
    </row>
    <row r="69" spans="1:13" x14ac:dyDescent="0.2">
      <c r="A69" s="38"/>
      <c r="B69" s="68" t="s">
        <v>30</v>
      </c>
      <c r="C69" s="5">
        <v>89</v>
      </c>
      <c r="D69" s="5">
        <v>6</v>
      </c>
      <c r="E69" s="5"/>
      <c r="F69" s="5"/>
      <c r="G69" s="5">
        <v>95</v>
      </c>
      <c r="H69" s="13">
        <f t="shared" si="17"/>
        <v>0.93684210526315792</v>
      </c>
      <c r="I69" s="13">
        <f t="shared" si="18"/>
        <v>6.3157894736842107E-2</v>
      </c>
      <c r="J69" s="13">
        <f t="shared" si="19"/>
        <v>0</v>
      </c>
      <c r="K69" s="13">
        <f t="shared" si="20"/>
        <v>0</v>
      </c>
      <c r="L69" s="36"/>
      <c r="M69" s="12"/>
    </row>
    <row r="70" spans="1:13" x14ac:dyDescent="0.2">
      <c r="A70" s="38"/>
      <c r="B70" s="68" t="s">
        <v>10</v>
      </c>
      <c r="C70" s="5">
        <v>143</v>
      </c>
      <c r="D70" s="5">
        <v>11</v>
      </c>
      <c r="E70" s="5"/>
      <c r="F70" s="5"/>
      <c r="G70" s="5">
        <v>154</v>
      </c>
      <c r="H70" s="13">
        <f t="shared" si="17"/>
        <v>0.9285714285714286</v>
      </c>
      <c r="I70" s="13">
        <f t="shared" si="18"/>
        <v>7.1428571428571425E-2</v>
      </c>
      <c r="J70" s="13">
        <f t="shared" si="19"/>
        <v>0</v>
      </c>
      <c r="K70" s="13">
        <f t="shared" si="20"/>
        <v>0</v>
      </c>
      <c r="L70" s="36"/>
      <c r="M70" s="12"/>
    </row>
    <row r="71" spans="1:13" x14ac:dyDescent="0.2">
      <c r="A71" s="38"/>
      <c r="B71" s="83" t="s">
        <v>34</v>
      </c>
      <c r="C71" s="5">
        <v>192</v>
      </c>
      <c r="D71" s="5">
        <v>24</v>
      </c>
      <c r="E71" s="5"/>
      <c r="F71" s="53"/>
      <c r="G71" s="5">
        <v>216</v>
      </c>
      <c r="H71" s="13">
        <f t="shared" si="17"/>
        <v>0.88888888888888884</v>
      </c>
      <c r="I71" s="13">
        <f t="shared" si="18"/>
        <v>0.1111111111111111</v>
      </c>
      <c r="J71" s="13">
        <f t="shared" si="19"/>
        <v>0</v>
      </c>
      <c r="K71" s="13">
        <f t="shared" si="20"/>
        <v>0</v>
      </c>
      <c r="L71" s="36"/>
      <c r="M71" s="12"/>
    </row>
    <row r="72" spans="1:13" x14ac:dyDescent="0.2">
      <c r="A72" s="38"/>
      <c r="B72" s="65" t="s">
        <v>11</v>
      </c>
      <c r="C72" s="66">
        <f>SUM(C66:C71)</f>
        <v>1244</v>
      </c>
      <c r="D72" s="66">
        <f>SUM(D66:D71)</f>
        <v>177</v>
      </c>
      <c r="E72" s="66">
        <f>SUM(E66:E71)</f>
        <v>33</v>
      </c>
      <c r="F72" s="66">
        <f>SUM(F66:F71)</f>
        <v>3</v>
      </c>
      <c r="G72" s="66">
        <f>SUM(G66:G71)</f>
        <v>1457</v>
      </c>
      <c r="H72" s="67">
        <f t="shared" si="17"/>
        <v>0.85380919698009605</v>
      </c>
      <c r="I72" s="67">
        <f t="shared" si="18"/>
        <v>0.12148249828414551</v>
      </c>
      <c r="J72" s="67">
        <f t="shared" si="19"/>
        <v>2.2649279341111873E-2</v>
      </c>
      <c r="K72" s="67">
        <f t="shared" si="20"/>
        <v>2.0590253946465341E-3</v>
      </c>
      <c r="L72" s="36"/>
      <c r="M72" s="12"/>
    </row>
    <row r="73" spans="1:13" x14ac:dyDescent="0.2">
      <c r="A73" s="34"/>
      <c r="B73" s="47"/>
      <c r="C73" s="45"/>
      <c r="D73" s="45"/>
      <c r="E73" s="74"/>
      <c r="F73" s="75"/>
      <c r="G73" s="46"/>
      <c r="H73" s="48"/>
      <c r="I73" s="46"/>
      <c r="J73" s="49"/>
      <c r="K73" s="10"/>
      <c r="L73" s="36"/>
      <c r="M73" s="12"/>
    </row>
    <row r="74" spans="1:13" x14ac:dyDescent="0.2">
      <c r="A74" s="34"/>
      <c r="B74" s="47"/>
      <c r="C74" s="45"/>
      <c r="D74" s="45"/>
      <c r="E74" s="74"/>
      <c r="F74" s="47"/>
      <c r="G74" s="46"/>
      <c r="H74" s="48"/>
      <c r="I74" s="46"/>
      <c r="J74" s="49"/>
      <c r="K74" s="10"/>
      <c r="L74" s="36"/>
      <c r="M74" s="12"/>
    </row>
    <row r="75" spans="1:13" ht="25.5" x14ac:dyDescent="0.2">
      <c r="A75" s="70">
        <v>41883</v>
      </c>
      <c r="B75" s="64" t="s">
        <v>4</v>
      </c>
      <c r="C75" s="64" t="s">
        <v>5</v>
      </c>
      <c r="D75" s="64" t="s">
        <v>6</v>
      </c>
      <c r="E75" s="64" t="s">
        <v>3</v>
      </c>
      <c r="F75" s="64" t="s">
        <v>2</v>
      </c>
      <c r="G75" s="64" t="s">
        <v>12</v>
      </c>
      <c r="H75" s="64" t="s">
        <v>5</v>
      </c>
      <c r="I75" s="64" t="s">
        <v>6</v>
      </c>
      <c r="J75" s="64" t="s">
        <v>3</v>
      </c>
      <c r="K75" s="64" t="s">
        <v>2</v>
      </c>
      <c r="L75" s="36"/>
      <c r="M75" s="12"/>
    </row>
    <row r="76" spans="1:13" x14ac:dyDescent="0.2">
      <c r="A76" s="37"/>
      <c r="B76" s="69" t="s">
        <v>19</v>
      </c>
      <c r="C76" s="5">
        <v>450</v>
      </c>
      <c r="D76" s="5">
        <v>102</v>
      </c>
      <c r="E76" s="5">
        <v>34</v>
      </c>
      <c r="F76" s="5">
        <v>5</v>
      </c>
      <c r="G76" s="5">
        <v>591</v>
      </c>
      <c r="H76" s="13">
        <f>C76/G76</f>
        <v>0.76142131979695427</v>
      </c>
      <c r="I76" s="13">
        <f>D76/G76</f>
        <v>0.17258883248730963</v>
      </c>
      <c r="J76" s="13">
        <f>E76/G76</f>
        <v>5.7529610829103212E-2</v>
      </c>
      <c r="K76" s="13">
        <f>F76/G76</f>
        <v>8.4602368866328256E-3</v>
      </c>
      <c r="L76" s="36">
        <f>SUM(H76:K76)</f>
        <v>0.99999999999999989</v>
      </c>
      <c r="M76" s="12"/>
    </row>
    <row r="77" spans="1:13" x14ac:dyDescent="0.2">
      <c r="A77" s="38"/>
      <c r="B77" s="68" t="s">
        <v>24</v>
      </c>
      <c r="C77" s="5">
        <v>181</v>
      </c>
      <c r="D77" s="5">
        <v>10</v>
      </c>
      <c r="E77" s="5">
        <v>9</v>
      </c>
      <c r="F77" s="5">
        <v>2</v>
      </c>
      <c r="G77" s="5">
        <v>202</v>
      </c>
      <c r="H77" s="13">
        <f t="shared" ref="H77:H82" si="21">C77/G77</f>
        <v>0.89603960396039606</v>
      </c>
      <c r="I77" s="13">
        <f t="shared" ref="I77:I82" si="22">D77/G77</f>
        <v>4.9504950495049507E-2</v>
      </c>
      <c r="J77" s="13">
        <f t="shared" ref="J77:J82" si="23">E77/G77</f>
        <v>4.4554455445544552E-2</v>
      </c>
      <c r="K77" s="13">
        <f t="shared" ref="K77:K82" si="24">F77/G77</f>
        <v>9.9009900990099011E-3</v>
      </c>
      <c r="L77" s="36">
        <f>SUM(H77:K77)</f>
        <v>1</v>
      </c>
      <c r="M77" s="12"/>
    </row>
    <row r="78" spans="1:13" x14ac:dyDescent="0.2">
      <c r="A78" s="38"/>
      <c r="B78" s="69" t="s">
        <v>25</v>
      </c>
      <c r="C78" s="5">
        <v>126</v>
      </c>
      <c r="D78" s="5">
        <v>26</v>
      </c>
      <c r="E78" s="5">
        <v>8</v>
      </c>
      <c r="F78" s="5">
        <v>1</v>
      </c>
      <c r="G78" s="5">
        <v>161</v>
      </c>
      <c r="H78" s="13">
        <f t="shared" si="21"/>
        <v>0.78260869565217395</v>
      </c>
      <c r="I78" s="13">
        <f t="shared" si="22"/>
        <v>0.16149068322981366</v>
      </c>
      <c r="J78" s="13">
        <f t="shared" si="23"/>
        <v>4.9689440993788817E-2</v>
      </c>
      <c r="K78" s="13">
        <f t="shared" si="24"/>
        <v>6.2111801242236021E-3</v>
      </c>
      <c r="L78" s="36">
        <f>SUM(H86:K86)</f>
        <v>1</v>
      </c>
      <c r="M78" s="12"/>
    </row>
    <row r="79" spans="1:13" x14ac:dyDescent="0.2">
      <c r="A79" s="38"/>
      <c r="B79" s="68" t="s">
        <v>30</v>
      </c>
      <c r="C79" s="5">
        <v>70</v>
      </c>
      <c r="D79" s="5">
        <v>5</v>
      </c>
      <c r="E79" s="5">
        <v>0</v>
      </c>
      <c r="F79" s="5">
        <v>0</v>
      </c>
      <c r="G79" s="5">
        <v>75</v>
      </c>
      <c r="H79" s="13">
        <f t="shared" si="21"/>
        <v>0.93333333333333335</v>
      </c>
      <c r="I79" s="13">
        <f t="shared" si="22"/>
        <v>6.6666666666666666E-2</v>
      </c>
      <c r="J79" s="13">
        <f t="shared" si="23"/>
        <v>0</v>
      </c>
      <c r="K79" s="13">
        <f t="shared" si="24"/>
        <v>0</v>
      </c>
      <c r="L79" s="36">
        <f>SUM(H87:K87)</f>
        <v>0.99999999999999989</v>
      </c>
      <c r="M79" s="12"/>
    </row>
    <row r="80" spans="1:13" x14ac:dyDescent="0.2">
      <c r="A80" s="38"/>
      <c r="B80" s="68" t="s">
        <v>10</v>
      </c>
      <c r="C80" s="5">
        <v>129</v>
      </c>
      <c r="D80" s="5">
        <v>7</v>
      </c>
      <c r="E80" s="5">
        <v>4</v>
      </c>
      <c r="F80" s="5">
        <v>2</v>
      </c>
      <c r="G80" s="5">
        <v>139</v>
      </c>
      <c r="H80" s="13">
        <f t="shared" si="21"/>
        <v>0.92805755395683454</v>
      </c>
      <c r="I80" s="13">
        <f t="shared" si="22"/>
        <v>5.0359712230215826E-2</v>
      </c>
      <c r="J80" s="13">
        <f t="shared" si="23"/>
        <v>2.8776978417266189E-2</v>
      </c>
      <c r="K80" s="13">
        <f t="shared" si="24"/>
        <v>1.4388489208633094E-2</v>
      </c>
      <c r="L80" s="36">
        <f>SUM(H96:K96)</f>
        <v>0.99999999999999989</v>
      </c>
      <c r="M80" s="12"/>
    </row>
    <row r="81" spans="1:13" x14ac:dyDescent="0.2">
      <c r="A81" s="38"/>
      <c r="B81" s="69" t="s">
        <v>31</v>
      </c>
      <c r="C81" s="5">
        <v>178</v>
      </c>
      <c r="D81" s="5">
        <v>8</v>
      </c>
      <c r="E81" s="5">
        <v>10</v>
      </c>
      <c r="F81" s="53">
        <v>5</v>
      </c>
      <c r="G81" s="5">
        <v>201</v>
      </c>
      <c r="H81" s="13">
        <f t="shared" si="21"/>
        <v>0.88557213930348255</v>
      </c>
      <c r="I81" s="13">
        <f t="shared" si="22"/>
        <v>3.9800995024875621E-2</v>
      </c>
      <c r="J81" s="13">
        <f t="shared" si="23"/>
        <v>4.975124378109453E-2</v>
      </c>
      <c r="K81" s="13">
        <f t="shared" si="24"/>
        <v>2.4875621890547265E-2</v>
      </c>
      <c r="L81" s="36">
        <f>SUM(H97:K97)</f>
        <v>1</v>
      </c>
      <c r="M81" s="12"/>
    </row>
    <row r="82" spans="1:13" x14ac:dyDescent="0.2">
      <c r="A82" s="38"/>
      <c r="B82" s="65" t="s">
        <v>11</v>
      </c>
      <c r="C82" s="66">
        <f>SUM(C76:C81)</f>
        <v>1134</v>
      </c>
      <c r="D82" s="66">
        <f>SUM(D76:D81)</f>
        <v>158</v>
      </c>
      <c r="E82" s="66">
        <f>SUM(E76:E81)</f>
        <v>65</v>
      </c>
      <c r="F82" s="66">
        <f>SUM(F76:F81)</f>
        <v>15</v>
      </c>
      <c r="G82" s="66">
        <f>SUM(G76:G81)</f>
        <v>1369</v>
      </c>
      <c r="H82" s="67">
        <f t="shared" si="21"/>
        <v>0.82834185536888238</v>
      </c>
      <c r="I82" s="67">
        <f t="shared" si="22"/>
        <v>0.1154127100073046</v>
      </c>
      <c r="J82" s="67">
        <f t="shared" si="23"/>
        <v>4.7479912344777213E-2</v>
      </c>
      <c r="K82" s="67">
        <f t="shared" si="24"/>
        <v>1.095690284879474E-2</v>
      </c>
      <c r="L82" s="36">
        <f>SUM(H98:K98)</f>
        <v>1</v>
      </c>
      <c r="M82" s="12"/>
    </row>
    <row r="83" spans="1:13" x14ac:dyDescent="0.2">
      <c r="A83" s="34"/>
      <c r="B83" s="47"/>
      <c r="C83" s="45"/>
      <c r="D83" s="45"/>
      <c r="E83" s="74"/>
      <c r="F83" s="47"/>
      <c r="G83" s="46"/>
      <c r="H83" s="48"/>
      <c r="I83" s="46"/>
      <c r="J83" s="49"/>
      <c r="K83" s="10"/>
      <c r="L83" s="36"/>
      <c r="M83" s="12"/>
    </row>
    <row r="84" spans="1:13" x14ac:dyDescent="0.2">
      <c r="A84" s="34"/>
      <c r="B84" s="47"/>
      <c r="C84" s="45"/>
      <c r="D84" s="45"/>
      <c r="E84" s="46"/>
      <c r="F84" s="47"/>
      <c r="G84" s="46"/>
      <c r="H84" s="48"/>
      <c r="I84" s="46"/>
      <c r="J84" s="49"/>
      <c r="K84" s="10"/>
      <c r="L84" s="36"/>
      <c r="M84" s="12"/>
    </row>
    <row r="85" spans="1:13" ht="25.5" x14ac:dyDescent="0.2">
      <c r="A85" s="70">
        <v>41518</v>
      </c>
      <c r="B85" s="64" t="s">
        <v>4</v>
      </c>
      <c r="C85" s="64" t="s">
        <v>5</v>
      </c>
      <c r="D85" s="64" t="s">
        <v>6</v>
      </c>
      <c r="E85" s="64" t="s">
        <v>3</v>
      </c>
      <c r="F85" s="64" t="s">
        <v>2</v>
      </c>
      <c r="G85" s="64" t="s">
        <v>12</v>
      </c>
      <c r="H85" s="64" t="s">
        <v>5</v>
      </c>
      <c r="I85" s="64" t="s">
        <v>6</v>
      </c>
      <c r="J85" s="64" t="s">
        <v>3</v>
      </c>
      <c r="K85" s="64" t="s">
        <v>2</v>
      </c>
      <c r="L85" s="36"/>
      <c r="M85" s="12"/>
    </row>
    <row r="86" spans="1:13" x14ac:dyDescent="0.2">
      <c r="A86" s="37"/>
      <c r="B86" s="69" t="s">
        <v>19</v>
      </c>
      <c r="C86" s="5">
        <v>437</v>
      </c>
      <c r="D86" s="5">
        <v>88</v>
      </c>
      <c r="E86" s="5">
        <v>40</v>
      </c>
      <c r="F86" s="5">
        <v>2</v>
      </c>
      <c r="G86" s="5">
        <v>567</v>
      </c>
      <c r="H86" s="13">
        <f>C86/G86</f>
        <v>0.7707231040564374</v>
      </c>
      <c r="I86" s="13">
        <f>D86/G86</f>
        <v>0.15520282186948853</v>
      </c>
      <c r="J86" s="13">
        <f>E86/G86</f>
        <v>7.0546737213403876E-2</v>
      </c>
      <c r="K86" s="13">
        <f>F86/G86</f>
        <v>3.5273368606701938E-3</v>
      </c>
      <c r="L86" s="36"/>
      <c r="M86" s="12"/>
    </row>
    <row r="87" spans="1:13" x14ac:dyDescent="0.2">
      <c r="A87" s="38"/>
      <c r="B87" s="68" t="s">
        <v>7</v>
      </c>
      <c r="C87" s="5">
        <v>156</v>
      </c>
      <c r="D87" s="5">
        <v>11</v>
      </c>
      <c r="E87" s="5">
        <v>12</v>
      </c>
      <c r="F87" s="5">
        <v>4</v>
      </c>
      <c r="G87" s="5">
        <v>183</v>
      </c>
      <c r="H87" s="13">
        <f t="shared" ref="H87:H92" si="25">C87/G87</f>
        <v>0.85245901639344257</v>
      </c>
      <c r="I87" s="13">
        <f t="shared" ref="I87:I92" si="26">D87/G87</f>
        <v>6.0109289617486336E-2</v>
      </c>
      <c r="J87" s="13">
        <f t="shared" ref="J87:J92" si="27">E87/G87</f>
        <v>6.5573770491803282E-2</v>
      </c>
      <c r="K87" s="13">
        <f t="shared" ref="K87:K92" si="28">F87/G87</f>
        <v>2.185792349726776E-2</v>
      </c>
      <c r="L87" s="36"/>
      <c r="M87" s="12"/>
    </row>
    <row r="88" spans="1:13" x14ac:dyDescent="0.2">
      <c r="A88" s="38"/>
      <c r="B88" s="69" t="s">
        <v>25</v>
      </c>
      <c r="C88" s="5">
        <v>95</v>
      </c>
      <c r="D88" s="5">
        <v>17</v>
      </c>
      <c r="E88" s="5">
        <v>4</v>
      </c>
      <c r="F88" s="5">
        <v>6</v>
      </c>
      <c r="G88" s="5">
        <v>122</v>
      </c>
      <c r="H88" s="13">
        <f t="shared" si="25"/>
        <v>0.77868852459016391</v>
      </c>
      <c r="I88" s="13">
        <f t="shared" si="26"/>
        <v>0.13934426229508196</v>
      </c>
      <c r="J88" s="13">
        <f t="shared" si="27"/>
        <v>3.2786885245901641E-2</v>
      </c>
      <c r="K88" s="13">
        <f t="shared" si="28"/>
        <v>4.9180327868852458E-2</v>
      </c>
      <c r="L88" s="36"/>
      <c r="M88" s="12"/>
    </row>
    <row r="89" spans="1:13" x14ac:dyDescent="0.2">
      <c r="A89" s="38"/>
      <c r="B89" s="68" t="s">
        <v>30</v>
      </c>
      <c r="C89" s="5">
        <v>79</v>
      </c>
      <c r="D89" s="5">
        <v>3</v>
      </c>
      <c r="E89" s="5">
        <v>5</v>
      </c>
      <c r="F89" s="5">
        <v>1</v>
      </c>
      <c r="G89" s="5">
        <v>88</v>
      </c>
      <c r="H89" s="13">
        <f t="shared" si="25"/>
        <v>0.89772727272727271</v>
      </c>
      <c r="I89" s="13">
        <f t="shared" si="26"/>
        <v>3.4090909090909088E-2</v>
      </c>
      <c r="J89" s="13">
        <f t="shared" si="27"/>
        <v>5.6818181818181816E-2</v>
      </c>
      <c r="K89" s="13">
        <f t="shared" si="28"/>
        <v>1.1363636363636364E-2</v>
      </c>
      <c r="L89" s="36"/>
      <c r="M89" s="12"/>
    </row>
    <row r="90" spans="1:13" x14ac:dyDescent="0.2">
      <c r="A90" s="38"/>
      <c r="B90" s="68" t="s">
        <v>10</v>
      </c>
      <c r="C90" s="5">
        <v>92</v>
      </c>
      <c r="D90" s="5">
        <v>11</v>
      </c>
      <c r="E90" s="5">
        <v>4</v>
      </c>
      <c r="F90" s="5">
        <v>2</v>
      </c>
      <c r="G90" s="5">
        <v>109</v>
      </c>
      <c r="H90" s="13">
        <f t="shared" si="25"/>
        <v>0.84403669724770647</v>
      </c>
      <c r="I90" s="13">
        <f t="shared" si="26"/>
        <v>0.10091743119266056</v>
      </c>
      <c r="J90" s="13">
        <f t="shared" si="27"/>
        <v>3.669724770642202E-2</v>
      </c>
      <c r="K90" s="13">
        <f t="shared" si="28"/>
        <v>1.834862385321101E-2</v>
      </c>
      <c r="L90" s="36"/>
    </row>
    <row r="91" spans="1:13" x14ac:dyDescent="0.2">
      <c r="A91" s="38"/>
      <c r="B91" s="68" t="s">
        <v>13</v>
      </c>
      <c r="C91" s="5">
        <v>171</v>
      </c>
      <c r="D91" s="5">
        <v>21</v>
      </c>
      <c r="E91" s="5">
        <v>9</v>
      </c>
      <c r="F91" s="53">
        <v>3</v>
      </c>
      <c r="G91" s="5">
        <v>204</v>
      </c>
      <c r="H91" s="13">
        <f t="shared" si="25"/>
        <v>0.83823529411764708</v>
      </c>
      <c r="I91" s="13">
        <f t="shared" si="26"/>
        <v>0.10294117647058823</v>
      </c>
      <c r="J91" s="13">
        <f t="shared" si="27"/>
        <v>4.4117647058823532E-2</v>
      </c>
      <c r="K91" s="13">
        <f t="shared" si="28"/>
        <v>1.4705882352941176E-2</v>
      </c>
      <c r="L91" s="36"/>
    </row>
    <row r="92" spans="1:13" x14ac:dyDescent="0.2">
      <c r="A92" s="38"/>
      <c r="B92" s="65" t="s">
        <v>11</v>
      </c>
      <c r="C92" s="66">
        <f>SUM(C86:C91)</f>
        <v>1030</v>
      </c>
      <c r="D92" s="66">
        <f>SUM(D86:D91)</f>
        <v>151</v>
      </c>
      <c r="E92" s="66">
        <f>SUM(E86:E91)</f>
        <v>74</v>
      </c>
      <c r="F92" s="66">
        <f>SUM(F86:F91)</f>
        <v>18</v>
      </c>
      <c r="G92" s="66">
        <f>SUM(G86:G91)</f>
        <v>1273</v>
      </c>
      <c r="H92" s="67">
        <f t="shared" si="25"/>
        <v>0.80911233307148467</v>
      </c>
      <c r="I92" s="67">
        <f t="shared" si="26"/>
        <v>0.11861743912018853</v>
      </c>
      <c r="J92" s="67">
        <f t="shared" si="27"/>
        <v>5.8130400628436767E-2</v>
      </c>
      <c r="K92" s="67">
        <f t="shared" si="28"/>
        <v>1.4139827179890024E-2</v>
      </c>
      <c r="L92" s="36"/>
    </row>
    <row r="93" spans="1:13" x14ac:dyDescent="0.2">
      <c r="A93" s="34"/>
      <c r="B93" s="47"/>
      <c r="C93" s="34"/>
      <c r="D93" s="45"/>
      <c r="E93" s="46"/>
      <c r="F93" s="47"/>
      <c r="G93" s="46"/>
      <c r="H93" s="48"/>
      <c r="I93" s="46"/>
      <c r="J93" s="49"/>
      <c r="K93" s="10"/>
      <c r="L93" s="36"/>
    </row>
    <row r="94" spans="1:13" x14ac:dyDescent="0.2">
      <c r="A94" s="34"/>
      <c r="B94" s="47"/>
      <c r="C94" s="45"/>
      <c r="D94" s="45"/>
      <c r="E94" s="46"/>
      <c r="F94" s="47"/>
      <c r="G94" s="46"/>
      <c r="H94" s="48"/>
      <c r="I94" s="46"/>
      <c r="J94" s="49"/>
      <c r="K94" s="10"/>
      <c r="L94" s="36"/>
    </row>
    <row r="95" spans="1:13" ht="25.5" x14ac:dyDescent="0.2">
      <c r="A95" s="70">
        <v>41153</v>
      </c>
      <c r="B95" s="64" t="s">
        <v>4</v>
      </c>
      <c r="C95" s="64" t="s">
        <v>5</v>
      </c>
      <c r="D95" s="64" t="s">
        <v>6</v>
      </c>
      <c r="E95" s="64" t="s">
        <v>3</v>
      </c>
      <c r="F95" s="64" t="s">
        <v>2</v>
      </c>
      <c r="G95" s="64" t="s">
        <v>12</v>
      </c>
      <c r="H95" s="64" t="s">
        <v>5</v>
      </c>
      <c r="I95" s="64" t="s">
        <v>6</v>
      </c>
      <c r="J95" s="64" t="s">
        <v>3</v>
      </c>
      <c r="K95" s="64" t="s">
        <v>2</v>
      </c>
      <c r="L95" s="36"/>
    </row>
    <row r="96" spans="1:13" x14ac:dyDescent="0.2">
      <c r="A96" s="37"/>
      <c r="B96" s="69" t="s">
        <v>19</v>
      </c>
      <c r="C96" s="5">
        <v>348</v>
      </c>
      <c r="D96" s="5">
        <v>82</v>
      </c>
      <c r="E96" s="5">
        <v>44</v>
      </c>
      <c r="F96" s="5">
        <v>6</v>
      </c>
      <c r="G96" s="5">
        <v>480</v>
      </c>
      <c r="H96" s="13">
        <f>C96/$G$96</f>
        <v>0.72499999999999998</v>
      </c>
      <c r="I96" s="13">
        <f>D96/$G$96</f>
        <v>0.17083333333333334</v>
      </c>
      <c r="J96" s="13">
        <f>E96/$G$96</f>
        <v>9.166666666666666E-2</v>
      </c>
      <c r="K96" s="13">
        <f>F96/$G$96</f>
        <v>1.2500000000000001E-2</v>
      </c>
    </row>
    <row r="97" spans="1:13" x14ac:dyDescent="0.2">
      <c r="A97" s="38"/>
      <c r="B97" s="68" t="s">
        <v>7</v>
      </c>
      <c r="C97" s="5">
        <v>137</v>
      </c>
      <c r="D97" s="5">
        <v>11</v>
      </c>
      <c r="E97" s="5">
        <v>5</v>
      </c>
      <c r="F97" s="5">
        <v>0</v>
      </c>
      <c r="G97" s="5">
        <v>153</v>
      </c>
      <c r="H97" s="13">
        <f>C97/$G$97</f>
        <v>0.89542483660130723</v>
      </c>
      <c r="I97" s="13">
        <f>D97/$G$97</f>
        <v>7.1895424836601302E-2</v>
      </c>
      <c r="J97" s="13">
        <f>E97/$G$97</f>
        <v>3.2679738562091505E-2</v>
      </c>
      <c r="K97" s="13">
        <f>F97/$G$97</f>
        <v>0</v>
      </c>
      <c r="L97" s="36"/>
    </row>
    <row r="98" spans="1:13" x14ac:dyDescent="0.2">
      <c r="A98" s="38"/>
      <c r="B98" s="69" t="s">
        <v>25</v>
      </c>
      <c r="C98" s="5">
        <v>57</v>
      </c>
      <c r="D98" s="5">
        <v>17</v>
      </c>
      <c r="E98" s="5">
        <v>4</v>
      </c>
      <c r="F98" s="5">
        <v>4</v>
      </c>
      <c r="G98" s="5">
        <v>82</v>
      </c>
      <c r="H98" s="13">
        <f>C98/$G$98</f>
        <v>0.69512195121951215</v>
      </c>
      <c r="I98" s="13">
        <f>D98/$G$98</f>
        <v>0.2073170731707317</v>
      </c>
      <c r="J98" s="13">
        <f>E98/$G$98</f>
        <v>4.878048780487805E-2</v>
      </c>
      <c r="K98" s="13">
        <f>F98/$G$98</f>
        <v>4.878048780487805E-2</v>
      </c>
      <c r="L98" s="36"/>
    </row>
    <row r="99" spans="1:13" x14ac:dyDescent="0.2">
      <c r="A99" s="38"/>
      <c r="B99" s="68" t="s">
        <v>9</v>
      </c>
      <c r="C99" s="5">
        <v>82</v>
      </c>
      <c r="D99" s="5">
        <v>6</v>
      </c>
      <c r="E99" s="5">
        <v>3</v>
      </c>
      <c r="F99" s="5">
        <v>5</v>
      </c>
      <c r="G99" s="5">
        <v>96</v>
      </c>
      <c r="H99" s="13">
        <f>C99/$G$99</f>
        <v>0.85416666666666663</v>
      </c>
      <c r="I99" s="13">
        <f>D99/$G$99</f>
        <v>6.25E-2</v>
      </c>
      <c r="J99" s="13">
        <f>E99/$G$99</f>
        <v>3.125E-2</v>
      </c>
      <c r="K99" s="13">
        <f>F99/$G$99</f>
        <v>5.2083333333333336E-2</v>
      </c>
      <c r="M99" s="12"/>
    </row>
    <row r="100" spans="1:13" x14ac:dyDescent="0.2">
      <c r="A100" s="38"/>
      <c r="B100" s="68" t="s">
        <v>10</v>
      </c>
      <c r="C100" s="5">
        <v>96</v>
      </c>
      <c r="D100" s="5">
        <v>8</v>
      </c>
      <c r="E100" s="5">
        <v>1</v>
      </c>
      <c r="F100" s="5">
        <v>7</v>
      </c>
      <c r="G100" s="5">
        <v>112</v>
      </c>
      <c r="H100" s="13">
        <f>C100/$G$100</f>
        <v>0.8571428571428571</v>
      </c>
      <c r="I100" s="13">
        <f>D100/$G$100</f>
        <v>7.1428571428571425E-2</v>
      </c>
      <c r="J100" s="13">
        <f>E100/$G$100</f>
        <v>8.9285714285714281E-3</v>
      </c>
      <c r="K100" s="13">
        <f>F100/$G$100</f>
        <v>6.25E-2</v>
      </c>
      <c r="M100" s="12"/>
    </row>
    <row r="101" spans="1:13" x14ac:dyDescent="0.2">
      <c r="A101" s="38"/>
      <c r="B101" s="68" t="s">
        <v>13</v>
      </c>
      <c r="C101" s="5">
        <v>169</v>
      </c>
      <c r="D101" s="5">
        <v>19</v>
      </c>
      <c r="E101" s="5">
        <v>12</v>
      </c>
      <c r="F101" s="53">
        <v>2</v>
      </c>
      <c r="G101" s="5">
        <v>202</v>
      </c>
      <c r="H101" s="13">
        <f>C101/$G$101</f>
        <v>0.8366336633663366</v>
      </c>
      <c r="I101" s="13">
        <f>D101/$G$101</f>
        <v>9.405940594059406E-2</v>
      </c>
      <c r="J101" s="13">
        <f>E101/$G$101</f>
        <v>5.9405940594059403E-2</v>
      </c>
      <c r="K101" s="13">
        <f>F101/$G$101</f>
        <v>9.9009900990099011E-3</v>
      </c>
      <c r="M101" s="12"/>
    </row>
    <row r="102" spans="1:13" x14ac:dyDescent="0.2">
      <c r="A102" s="38"/>
      <c r="B102" s="65" t="s">
        <v>11</v>
      </c>
      <c r="C102" s="66">
        <f>SUM(C96:C101)</f>
        <v>889</v>
      </c>
      <c r="D102" s="66">
        <f>SUM(D96:D101)</f>
        <v>143</v>
      </c>
      <c r="E102" s="66">
        <f>SUM(E96:E101)</f>
        <v>69</v>
      </c>
      <c r="F102" s="66">
        <f>SUM(F96:F101)</f>
        <v>24</v>
      </c>
      <c r="G102" s="66">
        <f>SUM(G96:G101)</f>
        <v>1125</v>
      </c>
      <c r="H102" s="67">
        <f>C102/$G$102</f>
        <v>0.79022222222222227</v>
      </c>
      <c r="I102" s="67">
        <f>D102/$G$102</f>
        <v>0.12711111111111112</v>
      </c>
      <c r="J102" s="67">
        <f>E102/$G$102</f>
        <v>6.133333333333333E-2</v>
      </c>
      <c r="K102" s="67">
        <f>F102/$G$102</f>
        <v>2.1333333333333333E-2</v>
      </c>
      <c r="M102" s="12"/>
    </row>
    <row r="103" spans="1:13" x14ac:dyDescent="0.2">
      <c r="A103" s="34"/>
      <c r="B103" s="47"/>
      <c r="C103" s="45"/>
      <c r="D103" s="45"/>
      <c r="E103" s="46"/>
      <c r="F103" s="47"/>
      <c r="G103" s="46"/>
      <c r="H103" s="48"/>
      <c r="I103" s="46"/>
      <c r="J103" s="49"/>
      <c r="K103" s="10"/>
      <c r="M103" s="12"/>
    </row>
    <row r="104" spans="1:13" ht="25.5" x14ac:dyDescent="0.2">
      <c r="A104" s="63">
        <v>2011</v>
      </c>
      <c r="B104" s="64" t="s">
        <v>4</v>
      </c>
      <c r="C104" s="64" t="s">
        <v>5</v>
      </c>
      <c r="D104" s="64" t="s">
        <v>6</v>
      </c>
      <c r="E104" s="64" t="s">
        <v>3</v>
      </c>
      <c r="F104" s="64" t="s">
        <v>2</v>
      </c>
      <c r="G104" s="64" t="s">
        <v>12</v>
      </c>
      <c r="H104" s="64" t="s">
        <v>5</v>
      </c>
      <c r="I104" s="64" t="s">
        <v>6</v>
      </c>
      <c r="J104" s="64" t="s">
        <v>3</v>
      </c>
      <c r="K104" s="64" t="s">
        <v>2</v>
      </c>
      <c r="M104" s="12"/>
    </row>
    <row r="105" spans="1:13" x14ac:dyDescent="0.2">
      <c r="A105" s="37"/>
      <c r="B105" s="69" t="s">
        <v>19</v>
      </c>
      <c r="C105" s="5">
        <v>286</v>
      </c>
      <c r="D105" s="5">
        <v>61</v>
      </c>
      <c r="E105" s="5">
        <v>22</v>
      </c>
      <c r="F105" s="5">
        <v>5</v>
      </c>
      <c r="G105" s="5">
        <v>376</v>
      </c>
      <c r="H105" s="13">
        <f>C105/$G$96</f>
        <v>0.59583333333333333</v>
      </c>
      <c r="I105" s="13">
        <f>D105/$G$96</f>
        <v>0.12708333333333333</v>
      </c>
      <c r="J105" s="13">
        <f>E105/$G$96</f>
        <v>4.583333333333333E-2</v>
      </c>
      <c r="K105" s="13">
        <f>F105/$G$96</f>
        <v>1.0416666666666666E-2</v>
      </c>
      <c r="M105" s="12"/>
    </row>
    <row r="106" spans="1:13" x14ac:dyDescent="0.2">
      <c r="A106" s="38"/>
      <c r="B106" s="68" t="s">
        <v>7</v>
      </c>
      <c r="C106" s="5">
        <v>119</v>
      </c>
      <c r="D106" s="5">
        <v>7</v>
      </c>
      <c r="E106" s="5">
        <v>5</v>
      </c>
      <c r="F106" s="5">
        <v>6</v>
      </c>
      <c r="G106" s="5">
        <v>136</v>
      </c>
      <c r="H106" s="13">
        <f>C106/$G$97</f>
        <v>0.77777777777777779</v>
      </c>
      <c r="I106" s="13">
        <f>D106/$G$97</f>
        <v>4.5751633986928102E-2</v>
      </c>
      <c r="J106" s="13">
        <f>E106/$G$97</f>
        <v>3.2679738562091505E-2</v>
      </c>
      <c r="K106" s="13">
        <f>F106/$G$97</f>
        <v>3.9215686274509803E-2</v>
      </c>
      <c r="M106" s="12"/>
    </row>
    <row r="107" spans="1:13" x14ac:dyDescent="0.2">
      <c r="A107" s="38"/>
      <c r="B107" s="69" t="s">
        <v>25</v>
      </c>
      <c r="C107" s="5">
        <v>57</v>
      </c>
      <c r="D107" s="5">
        <v>16</v>
      </c>
      <c r="E107" s="5">
        <v>2</v>
      </c>
      <c r="F107" s="5">
        <v>6</v>
      </c>
      <c r="G107" s="5">
        <v>81</v>
      </c>
      <c r="H107" s="13">
        <f>C107/$G$98</f>
        <v>0.69512195121951215</v>
      </c>
      <c r="I107" s="13">
        <f>D107/$G$98</f>
        <v>0.1951219512195122</v>
      </c>
      <c r="J107" s="13">
        <f>E107/$G$98</f>
        <v>2.4390243902439025E-2</v>
      </c>
      <c r="K107" s="13">
        <f>F107/$G$98</f>
        <v>7.3170731707317069E-2</v>
      </c>
      <c r="M107" s="12"/>
    </row>
    <row r="108" spans="1:13" x14ac:dyDescent="0.2">
      <c r="A108" s="38"/>
      <c r="B108" s="68" t="s">
        <v>9</v>
      </c>
      <c r="C108" s="5">
        <v>68</v>
      </c>
      <c r="D108" s="5">
        <v>8</v>
      </c>
      <c r="E108" s="5">
        <v>4</v>
      </c>
      <c r="F108" s="5">
        <v>5</v>
      </c>
      <c r="G108" s="5">
        <v>87</v>
      </c>
      <c r="H108" s="13">
        <f>C108/$G$99</f>
        <v>0.70833333333333337</v>
      </c>
      <c r="I108" s="13">
        <f>D108/$G$99</f>
        <v>8.3333333333333329E-2</v>
      </c>
      <c r="J108" s="13">
        <f>E108/$G$99</f>
        <v>4.1666666666666664E-2</v>
      </c>
      <c r="K108" s="13">
        <f>F108/$G$99</f>
        <v>5.2083333333333336E-2</v>
      </c>
      <c r="L108" s="36"/>
      <c r="M108" s="12"/>
    </row>
    <row r="109" spans="1:13" x14ac:dyDescent="0.2">
      <c r="A109" s="38"/>
      <c r="B109" s="68" t="s">
        <v>10</v>
      </c>
      <c r="C109" s="5">
        <v>81</v>
      </c>
      <c r="D109" s="5">
        <v>12</v>
      </c>
      <c r="E109" s="5">
        <v>3</v>
      </c>
      <c r="F109" s="5">
        <v>4</v>
      </c>
      <c r="G109" s="5">
        <v>100</v>
      </c>
      <c r="H109" s="13">
        <f>C109/$G$100</f>
        <v>0.7232142857142857</v>
      </c>
      <c r="I109" s="13">
        <f>D109/$G$100</f>
        <v>0.10714285714285714</v>
      </c>
      <c r="J109" s="13">
        <f>E109/$G$100</f>
        <v>2.6785714285714284E-2</v>
      </c>
      <c r="K109" s="13">
        <f>F109/$G$100</f>
        <v>3.5714285714285712E-2</v>
      </c>
      <c r="L109" s="36"/>
      <c r="M109" s="12"/>
    </row>
    <row r="110" spans="1:13" x14ac:dyDescent="0.2">
      <c r="A110" s="38"/>
      <c r="B110" s="68" t="s">
        <v>13</v>
      </c>
      <c r="C110" s="5">
        <v>142</v>
      </c>
      <c r="D110" s="5">
        <v>10</v>
      </c>
      <c r="E110" s="5">
        <v>14</v>
      </c>
      <c r="F110" s="53">
        <v>5</v>
      </c>
      <c r="G110" s="5">
        <v>171</v>
      </c>
      <c r="H110" s="13">
        <f>C110/$G$101</f>
        <v>0.70297029702970293</v>
      </c>
      <c r="I110" s="13">
        <f>D110/$G$101</f>
        <v>4.9504950495049507E-2</v>
      </c>
      <c r="J110" s="13">
        <f>E110/$G$101</f>
        <v>6.9306930693069313E-2</v>
      </c>
      <c r="K110" s="13">
        <f>F110/$G$101</f>
        <v>2.4752475247524754E-2</v>
      </c>
      <c r="L110" s="36"/>
      <c r="M110" s="12"/>
    </row>
    <row r="111" spans="1:13" x14ac:dyDescent="0.2">
      <c r="A111" s="38"/>
      <c r="B111" s="68" t="s">
        <v>14</v>
      </c>
      <c r="C111" s="5">
        <v>46</v>
      </c>
      <c r="D111" s="5">
        <v>18</v>
      </c>
      <c r="E111" s="5">
        <v>0</v>
      </c>
      <c r="F111" s="5">
        <v>6</v>
      </c>
      <c r="G111" s="5">
        <v>63</v>
      </c>
      <c r="H111" s="13" t="e">
        <f>C111/#REF!</f>
        <v>#REF!</v>
      </c>
      <c r="I111" s="13" t="e">
        <f>D111/#REF!</f>
        <v>#REF!</v>
      </c>
      <c r="J111" s="13" t="e">
        <f>E111/#REF!</f>
        <v>#REF!</v>
      </c>
      <c r="K111" s="13" t="e">
        <f>F111/#REF!</f>
        <v>#REF!</v>
      </c>
      <c r="L111" s="36"/>
      <c r="M111" s="12"/>
    </row>
    <row r="112" spans="1:13" x14ac:dyDescent="0.2">
      <c r="A112" s="38"/>
      <c r="B112" s="65" t="s">
        <v>11</v>
      </c>
      <c r="C112" s="66">
        <f>SUM(C105:C111)</f>
        <v>799</v>
      </c>
      <c r="D112" s="66">
        <f>SUM(D105:D111)</f>
        <v>132</v>
      </c>
      <c r="E112" s="66">
        <f>SUM(E105:E111)</f>
        <v>50</v>
      </c>
      <c r="F112" s="66">
        <f>SUM(F105:F111)</f>
        <v>37</v>
      </c>
      <c r="G112" s="66">
        <f>SUM(G105:G111)</f>
        <v>1014</v>
      </c>
      <c r="H112" s="67">
        <f>C112/$G$102</f>
        <v>0.7102222222222222</v>
      </c>
      <c r="I112" s="67">
        <f>D112/$G$102</f>
        <v>0.11733333333333333</v>
      </c>
      <c r="J112" s="67">
        <f>E112/$G$102</f>
        <v>4.4444444444444446E-2</v>
      </c>
      <c r="K112" s="67">
        <f>F112/$G$102</f>
        <v>3.2888888888888891E-2</v>
      </c>
      <c r="L112" s="36"/>
      <c r="M112" s="16"/>
    </row>
    <row r="113" spans="1:11" x14ac:dyDescent="0.2">
      <c r="A113" s="34"/>
      <c r="B113" s="47"/>
      <c r="C113" s="45"/>
      <c r="D113" s="45"/>
      <c r="E113" s="46"/>
      <c r="F113" s="47"/>
      <c r="G113" s="46"/>
      <c r="H113" s="48"/>
      <c r="I113" s="46"/>
      <c r="J113" s="49"/>
      <c r="K113" s="10"/>
    </row>
  </sheetData>
  <mergeCells count="1">
    <mergeCell ref="A1:L2"/>
  </mergeCells>
  <phoneticPr fontId="6" type="noConversion"/>
  <pageMargins left="0.75" right="0.75" top="1" bottom="1" header="0.5" footer="0.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topLeftCell="C41" workbookViewId="0">
      <selection activeCell="D68" sqref="D68:G68"/>
    </sheetView>
  </sheetViews>
  <sheetFormatPr defaultRowHeight="12.75" x14ac:dyDescent="0.2"/>
  <cols>
    <col min="15" max="15" width="9.7109375" bestFit="1" customWidth="1"/>
    <col min="16" max="18" width="9.28515625" bestFit="1" customWidth="1"/>
  </cols>
  <sheetData>
    <row r="1" spans="1:15" x14ac:dyDescent="0.2">
      <c r="J1" s="1"/>
      <c r="K1" s="1"/>
      <c r="L1" s="1"/>
      <c r="M1" s="1"/>
      <c r="N1" s="1"/>
      <c r="O1" s="2"/>
    </row>
    <row r="2" spans="1:15" x14ac:dyDescent="0.2">
      <c r="A2" s="17"/>
      <c r="B2" s="17"/>
      <c r="C2" s="17"/>
    </row>
    <row r="3" spans="1:15" x14ac:dyDescent="0.2">
      <c r="C3" s="59" t="s">
        <v>19</v>
      </c>
    </row>
    <row r="4" spans="1:15" x14ac:dyDescent="0.2">
      <c r="A4" s="8"/>
      <c r="B4" s="8"/>
      <c r="C4" s="7"/>
      <c r="D4" s="7" t="s">
        <v>5</v>
      </c>
      <c r="E4" s="7" t="s">
        <v>6</v>
      </c>
      <c r="F4" s="7" t="s">
        <v>3</v>
      </c>
      <c r="G4" s="7" t="s">
        <v>2</v>
      </c>
    </row>
    <row r="5" spans="1:15" x14ac:dyDescent="0.2">
      <c r="A5" s="17"/>
      <c r="B5" s="17"/>
      <c r="C5" s="22" t="s">
        <v>18</v>
      </c>
      <c r="D5" s="20">
        <v>0.76</v>
      </c>
      <c r="E5" s="20">
        <v>0.16</v>
      </c>
      <c r="F5" s="20">
        <v>0.06</v>
      </c>
      <c r="G5" s="20">
        <v>0.01</v>
      </c>
    </row>
    <row r="6" spans="1:15" x14ac:dyDescent="0.2">
      <c r="A6" s="17"/>
      <c r="B6" s="17"/>
      <c r="C6" s="22" t="s">
        <v>20</v>
      </c>
      <c r="D6" s="20">
        <v>0.73</v>
      </c>
      <c r="E6" s="20">
        <v>0.17</v>
      </c>
      <c r="F6" s="20">
        <v>0.09</v>
      </c>
      <c r="G6" s="20">
        <v>0.01</v>
      </c>
    </row>
    <row r="7" spans="1:15" x14ac:dyDescent="0.2">
      <c r="A7" s="17"/>
      <c r="B7" s="17"/>
      <c r="C7" s="22" t="s">
        <v>27</v>
      </c>
      <c r="D7" s="20">
        <v>0.77</v>
      </c>
      <c r="E7" s="20">
        <v>0.16</v>
      </c>
      <c r="F7" s="20">
        <v>7.0000000000000007E-2</v>
      </c>
      <c r="G7" s="20">
        <v>0</v>
      </c>
    </row>
    <row r="8" spans="1:15" x14ac:dyDescent="0.2">
      <c r="A8" s="17"/>
      <c r="B8" s="17"/>
      <c r="C8" s="22" t="s">
        <v>32</v>
      </c>
      <c r="D8" s="20">
        <v>0.76</v>
      </c>
      <c r="E8" s="20">
        <v>0.17</v>
      </c>
      <c r="F8" s="20">
        <v>0.06</v>
      </c>
      <c r="G8" s="20">
        <v>0.01</v>
      </c>
    </row>
    <row r="9" spans="1:15" x14ac:dyDescent="0.2">
      <c r="A9" s="17"/>
      <c r="B9" s="17"/>
      <c r="C9" s="5">
        <v>2015</v>
      </c>
      <c r="D9" s="79">
        <v>0.78</v>
      </c>
      <c r="E9" s="13">
        <v>0.17</v>
      </c>
      <c r="F9" s="13">
        <v>0.05</v>
      </c>
      <c r="G9" s="13">
        <v>0</v>
      </c>
    </row>
    <row r="10" spans="1:15" x14ac:dyDescent="0.2">
      <c r="A10" s="17"/>
      <c r="B10" s="17"/>
      <c r="C10" s="86" t="s">
        <v>33</v>
      </c>
      <c r="D10" s="14">
        <v>0.84</v>
      </c>
      <c r="E10" s="20">
        <v>0.15</v>
      </c>
      <c r="F10" s="20">
        <v>0.01</v>
      </c>
      <c r="G10" s="20">
        <v>0</v>
      </c>
      <c r="J10" s="13"/>
      <c r="K10" s="13"/>
      <c r="L10" s="13"/>
      <c r="M10" s="13"/>
    </row>
    <row r="11" spans="1:15" x14ac:dyDescent="0.2">
      <c r="A11" s="17"/>
      <c r="B11" s="17"/>
      <c r="C11" s="28" t="s">
        <v>35</v>
      </c>
      <c r="D11" s="17">
        <v>0.82</v>
      </c>
      <c r="E11" s="17">
        <v>0.14000000000000001</v>
      </c>
      <c r="F11" s="17">
        <v>0.04</v>
      </c>
      <c r="G11" s="17"/>
      <c r="J11" s="13"/>
      <c r="K11" s="13"/>
      <c r="L11" s="13"/>
      <c r="M11" s="13"/>
    </row>
    <row r="12" spans="1:15" x14ac:dyDescent="0.2">
      <c r="A12" s="17"/>
      <c r="B12" s="17"/>
      <c r="C12" s="28" t="s">
        <v>36</v>
      </c>
      <c r="D12" s="17">
        <v>0.84</v>
      </c>
      <c r="E12" s="17">
        <v>0.1</v>
      </c>
      <c r="F12" s="17">
        <v>0.06</v>
      </c>
      <c r="G12" s="17"/>
      <c r="J12" s="13"/>
      <c r="K12" s="13"/>
      <c r="L12" s="13"/>
      <c r="M12" s="13"/>
    </row>
    <row r="13" spans="1:15" x14ac:dyDescent="0.2">
      <c r="A13" s="17"/>
      <c r="B13" s="17"/>
      <c r="C13" s="28" t="s">
        <v>37</v>
      </c>
      <c r="D13" s="98">
        <v>0.72136752136752136</v>
      </c>
      <c r="E13" s="98">
        <v>0.1076923076923077</v>
      </c>
      <c r="F13" s="98">
        <v>4.2735042735042736E-2</v>
      </c>
      <c r="G13" s="98">
        <v>0</v>
      </c>
      <c r="J13" s="13"/>
      <c r="K13" s="13"/>
      <c r="L13" s="13"/>
      <c r="M13" s="13"/>
    </row>
    <row r="14" spans="1:15" x14ac:dyDescent="0.2">
      <c r="C14" s="60" t="s">
        <v>24</v>
      </c>
      <c r="J14" s="13"/>
      <c r="K14" s="13"/>
      <c r="L14" s="13"/>
      <c r="M14" s="13"/>
    </row>
    <row r="15" spans="1:15" x14ac:dyDescent="0.2">
      <c r="A15" s="8"/>
      <c r="B15" s="8"/>
      <c r="C15" s="5"/>
      <c r="D15" s="7" t="s">
        <v>5</v>
      </c>
      <c r="E15" s="7" t="s">
        <v>6</v>
      </c>
      <c r="F15" s="7" t="s">
        <v>3</v>
      </c>
      <c r="G15" s="7" t="s">
        <v>2</v>
      </c>
      <c r="J15" s="13"/>
      <c r="K15" s="13"/>
      <c r="L15" s="13"/>
      <c r="M15" s="13"/>
    </row>
    <row r="16" spans="1:15" x14ac:dyDescent="0.2">
      <c r="A16" s="12"/>
      <c r="B16" s="12"/>
      <c r="C16" s="19">
        <v>2011</v>
      </c>
      <c r="D16" s="14">
        <v>0.88</v>
      </c>
      <c r="E16" s="14">
        <v>0.04</v>
      </c>
      <c r="F16" s="14">
        <v>0.04</v>
      </c>
      <c r="G16" s="33">
        <v>0.04</v>
      </c>
    </row>
    <row r="17" spans="1:7" x14ac:dyDescent="0.2">
      <c r="A17" s="12"/>
      <c r="B17" s="12"/>
      <c r="C17" s="19">
        <v>2012</v>
      </c>
      <c r="D17" s="14">
        <v>0.9</v>
      </c>
      <c r="E17" s="14">
        <v>7.0000000000000007E-2</v>
      </c>
      <c r="F17" s="14">
        <v>0.03</v>
      </c>
      <c r="G17" s="33">
        <v>0</v>
      </c>
    </row>
    <row r="18" spans="1:7" x14ac:dyDescent="0.2">
      <c r="A18" s="12"/>
      <c r="B18" s="12"/>
      <c r="C18" s="19">
        <v>2013</v>
      </c>
      <c r="D18" s="14">
        <v>0.85</v>
      </c>
      <c r="E18" s="14">
        <v>0.06</v>
      </c>
      <c r="F18" s="14">
        <v>7.0000000000000007E-2</v>
      </c>
      <c r="G18" s="33">
        <v>0.02</v>
      </c>
    </row>
    <row r="19" spans="1:7" x14ac:dyDescent="0.2">
      <c r="A19" s="12"/>
      <c r="B19" s="12"/>
      <c r="C19" s="19">
        <v>2014</v>
      </c>
      <c r="D19" s="14">
        <v>0.9</v>
      </c>
      <c r="E19" s="14">
        <v>0.05</v>
      </c>
      <c r="F19" s="14">
        <v>0.04</v>
      </c>
      <c r="G19" s="30">
        <v>0.01</v>
      </c>
    </row>
    <row r="20" spans="1:7" x14ac:dyDescent="0.2">
      <c r="A20" s="12"/>
      <c r="B20" s="12"/>
      <c r="C20" s="11">
        <v>2015</v>
      </c>
      <c r="D20" s="6">
        <v>0.92</v>
      </c>
      <c r="E20" s="6">
        <v>0.06</v>
      </c>
      <c r="F20" s="6">
        <v>0.02</v>
      </c>
      <c r="G20" s="30">
        <v>0</v>
      </c>
    </row>
    <row r="21" spans="1:7" x14ac:dyDescent="0.2">
      <c r="A21" s="12"/>
      <c r="B21" s="12"/>
      <c r="C21" s="11">
        <v>2016</v>
      </c>
      <c r="D21" s="6">
        <v>0.96</v>
      </c>
      <c r="E21" s="14">
        <v>0.04</v>
      </c>
      <c r="F21" s="6">
        <v>0</v>
      </c>
      <c r="G21" s="30">
        <v>0</v>
      </c>
    </row>
    <row r="22" spans="1:7" x14ac:dyDescent="0.2">
      <c r="A22" s="12"/>
      <c r="B22" s="12"/>
      <c r="C22" s="16">
        <v>2017</v>
      </c>
      <c r="D22" s="12">
        <v>0.92</v>
      </c>
      <c r="E22" s="12">
        <v>0.04</v>
      </c>
      <c r="F22" s="12">
        <v>0.03</v>
      </c>
      <c r="G22" s="54"/>
    </row>
    <row r="23" spans="1:7" x14ac:dyDescent="0.2">
      <c r="A23" s="12"/>
      <c r="B23" s="12"/>
      <c r="C23" s="16">
        <v>2018</v>
      </c>
      <c r="D23" s="12">
        <v>0.86</v>
      </c>
      <c r="E23" s="12">
        <v>7.0000000000000007E-2</v>
      </c>
      <c r="F23" s="12">
        <v>0.06</v>
      </c>
      <c r="G23" s="54">
        <v>0.01</v>
      </c>
    </row>
    <row r="24" spans="1:7" x14ac:dyDescent="0.2">
      <c r="A24" s="12"/>
      <c r="B24" s="12"/>
      <c r="C24" s="16">
        <v>2019</v>
      </c>
      <c r="D24" s="98">
        <v>0.82129277566539927</v>
      </c>
      <c r="E24" s="98">
        <v>4.1825095057034217E-2</v>
      </c>
      <c r="F24" s="98">
        <v>1.9011406844106463E-2</v>
      </c>
      <c r="G24" s="98">
        <v>0</v>
      </c>
    </row>
    <row r="25" spans="1:7" x14ac:dyDescent="0.2">
      <c r="A25" s="9"/>
      <c r="C25" s="62" t="s">
        <v>23</v>
      </c>
      <c r="D25" s="59"/>
    </row>
    <row r="26" spans="1:7" x14ac:dyDescent="0.2">
      <c r="A26" s="8"/>
      <c r="B26" s="8"/>
      <c r="C26" s="5"/>
      <c r="D26" s="7" t="s">
        <v>5</v>
      </c>
      <c r="E26" s="7" t="s">
        <v>6</v>
      </c>
      <c r="F26" s="7" t="s">
        <v>3</v>
      </c>
      <c r="G26" s="7" t="s">
        <v>2</v>
      </c>
    </row>
    <row r="27" spans="1:7" x14ac:dyDescent="0.2">
      <c r="A27" s="9"/>
      <c r="B27" s="9"/>
      <c r="C27" s="27">
        <v>2011</v>
      </c>
      <c r="D27" s="33">
        <v>0.7</v>
      </c>
      <c r="E27" s="33">
        <v>0.2</v>
      </c>
      <c r="F27" s="33">
        <v>0.02</v>
      </c>
      <c r="G27" s="33">
        <v>7.0000000000000007E-2</v>
      </c>
    </row>
    <row r="28" spans="1:7" x14ac:dyDescent="0.2">
      <c r="A28" s="9"/>
      <c r="B28" s="9"/>
      <c r="C28" s="27">
        <v>2012</v>
      </c>
      <c r="D28" s="33">
        <v>0.7</v>
      </c>
      <c r="E28" s="33">
        <v>0.21</v>
      </c>
      <c r="F28" s="33">
        <v>0.05</v>
      </c>
      <c r="G28" s="33">
        <v>0.05</v>
      </c>
    </row>
    <row r="29" spans="1:7" x14ac:dyDescent="0.2">
      <c r="A29" s="9"/>
      <c r="B29" s="9"/>
      <c r="C29" s="5">
        <v>2013</v>
      </c>
      <c r="D29" s="33">
        <v>0.78</v>
      </c>
      <c r="E29" s="33">
        <v>0.14000000000000001</v>
      </c>
      <c r="F29" s="33">
        <v>0.03</v>
      </c>
      <c r="G29" s="33">
        <v>0.05</v>
      </c>
    </row>
    <row r="30" spans="1:7" x14ac:dyDescent="0.2">
      <c r="A30" s="9"/>
      <c r="B30" s="9"/>
      <c r="C30" s="5">
        <v>2014</v>
      </c>
      <c r="D30" s="33">
        <v>0.78</v>
      </c>
      <c r="E30" s="33">
        <v>0.16</v>
      </c>
      <c r="F30" s="33">
        <v>0.05</v>
      </c>
      <c r="G30" s="33">
        <v>0.01</v>
      </c>
    </row>
    <row r="31" spans="1:7" x14ac:dyDescent="0.2">
      <c r="A31" s="9"/>
      <c r="B31" s="9"/>
      <c r="C31" s="76">
        <v>2015</v>
      </c>
      <c r="D31" s="33">
        <v>0.86</v>
      </c>
      <c r="E31" s="33">
        <v>0.14000000000000001</v>
      </c>
      <c r="F31" s="33">
        <v>0</v>
      </c>
      <c r="G31" s="33">
        <v>0</v>
      </c>
    </row>
    <row r="32" spans="1:7" x14ac:dyDescent="0.2">
      <c r="A32" s="9"/>
      <c r="B32" s="9"/>
      <c r="C32" s="11">
        <v>2016</v>
      </c>
      <c r="D32" s="6">
        <v>0.82</v>
      </c>
      <c r="E32" s="6">
        <v>0.1</v>
      </c>
      <c r="F32" s="6">
        <v>0.05</v>
      </c>
      <c r="G32" s="14">
        <v>0.03</v>
      </c>
    </row>
    <row r="33" spans="1:7" x14ac:dyDescent="0.2">
      <c r="A33" s="9"/>
      <c r="B33" s="9"/>
      <c r="C33" s="16">
        <v>2017</v>
      </c>
      <c r="D33" s="36">
        <v>0.87</v>
      </c>
      <c r="E33" s="36">
        <v>0.08</v>
      </c>
      <c r="F33" s="36">
        <v>0.04</v>
      </c>
      <c r="G33" s="36">
        <v>0.01</v>
      </c>
    </row>
    <row r="34" spans="1:7" x14ac:dyDescent="0.2">
      <c r="A34" s="9"/>
      <c r="B34" s="9"/>
      <c r="C34" s="16">
        <v>2018</v>
      </c>
      <c r="D34" s="36">
        <v>0.84</v>
      </c>
      <c r="E34" s="36">
        <v>0.11</v>
      </c>
      <c r="F34" s="36">
        <v>0.05</v>
      </c>
      <c r="G34" s="36">
        <v>0</v>
      </c>
    </row>
    <row r="35" spans="1:7" x14ac:dyDescent="0.2">
      <c r="A35" s="9"/>
      <c r="B35" s="9"/>
      <c r="C35" s="26">
        <v>2019</v>
      </c>
      <c r="D35" s="98">
        <v>0.64414414414414412</v>
      </c>
      <c r="E35" s="98">
        <v>8.1081081081081086E-2</v>
      </c>
      <c r="F35" s="98">
        <v>6.3063063063063057E-2</v>
      </c>
      <c r="G35" s="98">
        <v>0</v>
      </c>
    </row>
    <row r="36" spans="1:7" x14ac:dyDescent="0.2">
      <c r="A36" s="9"/>
      <c r="B36" s="9"/>
      <c r="C36" s="61" t="s">
        <v>22</v>
      </c>
      <c r="D36" s="59"/>
    </row>
    <row r="37" spans="1:7" x14ac:dyDescent="0.2">
      <c r="A37" s="8"/>
      <c r="B37" s="8"/>
      <c r="C37" s="5"/>
      <c r="D37" s="7" t="s">
        <v>5</v>
      </c>
      <c r="E37" s="7" t="s">
        <v>6</v>
      </c>
      <c r="F37" s="7" t="s">
        <v>3</v>
      </c>
      <c r="G37" s="7" t="s">
        <v>2</v>
      </c>
    </row>
    <row r="38" spans="1:7" x14ac:dyDescent="0.2">
      <c r="A38" s="12"/>
      <c r="B38" s="12"/>
      <c r="C38" s="27">
        <v>2011</v>
      </c>
      <c r="D38" s="14">
        <v>0.78</v>
      </c>
      <c r="E38" s="14">
        <v>0.09</v>
      </c>
      <c r="F38" s="14">
        <v>0.05</v>
      </c>
      <c r="G38" s="14">
        <v>0.06</v>
      </c>
    </row>
    <row r="39" spans="1:7" x14ac:dyDescent="0.2">
      <c r="A39" s="12"/>
      <c r="B39" s="12"/>
      <c r="C39" s="18">
        <v>2012</v>
      </c>
      <c r="D39" s="14">
        <v>0.85</v>
      </c>
      <c r="E39" s="14">
        <v>0.06</v>
      </c>
      <c r="F39" s="14">
        <v>0.03</v>
      </c>
      <c r="G39" s="14">
        <v>0.05</v>
      </c>
    </row>
    <row r="40" spans="1:7" x14ac:dyDescent="0.2">
      <c r="A40" s="12"/>
      <c r="B40" s="12"/>
      <c r="C40" s="18">
        <v>2013</v>
      </c>
      <c r="D40" s="14">
        <v>0.9</v>
      </c>
      <c r="E40" s="14">
        <v>0.03</v>
      </c>
      <c r="F40" s="14">
        <v>0.06</v>
      </c>
      <c r="G40" s="14">
        <v>0.01</v>
      </c>
    </row>
    <row r="41" spans="1:7" x14ac:dyDescent="0.2">
      <c r="A41" s="12"/>
      <c r="B41" s="12"/>
      <c r="C41" s="27">
        <v>2014</v>
      </c>
      <c r="D41" s="14">
        <v>0.93</v>
      </c>
      <c r="E41" s="14">
        <v>0.05</v>
      </c>
      <c r="F41" s="14">
        <v>0</v>
      </c>
      <c r="G41" s="14">
        <v>0</v>
      </c>
    </row>
    <row r="42" spans="1:7" x14ac:dyDescent="0.2">
      <c r="A42" s="12"/>
      <c r="B42" s="12"/>
      <c r="C42" s="77">
        <v>2015</v>
      </c>
      <c r="D42" s="14">
        <v>0.94</v>
      </c>
      <c r="E42" s="14">
        <v>0.06</v>
      </c>
      <c r="F42" s="14">
        <v>0</v>
      </c>
      <c r="G42" s="14">
        <v>0</v>
      </c>
    </row>
    <row r="43" spans="1:7" x14ac:dyDescent="0.2">
      <c r="A43" s="12"/>
      <c r="B43" s="12"/>
      <c r="C43" s="11">
        <v>2016</v>
      </c>
      <c r="D43" s="6">
        <v>0.86</v>
      </c>
      <c r="E43" s="6">
        <v>0.09</v>
      </c>
      <c r="F43" s="6">
        <v>0</v>
      </c>
      <c r="G43" s="30">
        <v>0.05</v>
      </c>
    </row>
    <row r="44" spans="1:7" x14ac:dyDescent="0.2">
      <c r="A44" s="12"/>
      <c r="B44" s="12"/>
      <c r="C44" s="16">
        <v>2017</v>
      </c>
      <c r="D44" s="21">
        <v>0.94</v>
      </c>
      <c r="E44" s="21">
        <v>0.04</v>
      </c>
      <c r="F44" s="21">
        <v>0.02</v>
      </c>
      <c r="G44" s="21"/>
    </row>
    <row r="45" spans="1:7" x14ac:dyDescent="0.2">
      <c r="A45" s="12"/>
      <c r="B45" s="12"/>
      <c r="C45" s="16">
        <v>2018</v>
      </c>
      <c r="D45" s="21">
        <v>0.86</v>
      </c>
      <c r="E45" s="21">
        <v>7.0000000000000007E-2</v>
      </c>
      <c r="F45" s="21">
        <v>0.06</v>
      </c>
      <c r="G45" s="21">
        <v>0.01</v>
      </c>
    </row>
    <row r="46" spans="1:7" x14ac:dyDescent="0.2">
      <c r="A46" s="12"/>
      <c r="B46" s="12"/>
      <c r="C46" s="97">
        <v>2019</v>
      </c>
      <c r="D46" s="98">
        <v>0.78082191780821919</v>
      </c>
      <c r="E46" s="98">
        <v>1.3698630136986301E-2</v>
      </c>
      <c r="F46" s="98">
        <v>2.7397260273972601E-2</v>
      </c>
      <c r="G46" s="98">
        <v>0</v>
      </c>
    </row>
    <row r="47" spans="1:7" x14ac:dyDescent="0.2">
      <c r="A47" s="8"/>
      <c r="B47" s="8"/>
      <c r="C47" s="62" t="s">
        <v>21</v>
      </c>
      <c r="D47" s="62"/>
      <c r="E47" s="3"/>
      <c r="F47" s="3"/>
      <c r="G47" s="3"/>
    </row>
    <row r="48" spans="1:7" x14ac:dyDescent="0.2">
      <c r="A48" s="8"/>
      <c r="B48" s="8"/>
      <c r="C48" s="5"/>
      <c r="D48" s="7" t="s">
        <v>5</v>
      </c>
      <c r="E48" s="7" t="s">
        <v>6</v>
      </c>
      <c r="F48" s="7" t="s">
        <v>3</v>
      </c>
      <c r="G48" s="7" t="s">
        <v>2</v>
      </c>
    </row>
    <row r="49" spans="1:7" x14ac:dyDescent="0.2">
      <c r="A49" s="12"/>
      <c r="B49" s="12"/>
      <c r="C49" s="27">
        <v>2011</v>
      </c>
      <c r="D49" s="14">
        <v>0.81</v>
      </c>
      <c r="E49" s="14">
        <v>0.12</v>
      </c>
      <c r="F49" s="14">
        <v>0.03</v>
      </c>
      <c r="G49" s="14">
        <v>0.04</v>
      </c>
    </row>
    <row r="50" spans="1:7" x14ac:dyDescent="0.2">
      <c r="A50" s="12"/>
      <c r="B50" s="12"/>
      <c r="C50" s="18">
        <v>2012</v>
      </c>
      <c r="D50" s="14">
        <v>0.86</v>
      </c>
      <c r="E50" s="14">
        <v>7.0000000000000007E-2</v>
      </c>
      <c r="F50" s="14">
        <v>0.01</v>
      </c>
      <c r="G50" s="14">
        <v>0.06</v>
      </c>
    </row>
    <row r="51" spans="1:7" x14ac:dyDescent="0.2">
      <c r="A51" s="12"/>
      <c r="B51" s="12"/>
      <c r="C51" s="18">
        <v>2013</v>
      </c>
      <c r="D51" s="14">
        <v>0.84</v>
      </c>
      <c r="E51" s="14">
        <v>0.1</v>
      </c>
      <c r="F51" s="14">
        <v>0.04</v>
      </c>
      <c r="G51" s="14">
        <v>0.02</v>
      </c>
    </row>
    <row r="52" spans="1:7" x14ac:dyDescent="0.2">
      <c r="A52" s="12"/>
      <c r="B52" s="12"/>
      <c r="C52" s="18">
        <v>2014</v>
      </c>
      <c r="D52" s="14">
        <v>0.93</v>
      </c>
      <c r="E52" s="14">
        <v>0.05</v>
      </c>
      <c r="F52" s="14">
        <v>0.01</v>
      </c>
      <c r="G52" s="14">
        <v>0.01</v>
      </c>
    </row>
    <row r="53" spans="1:7" x14ac:dyDescent="0.2">
      <c r="C53" s="77">
        <v>2015</v>
      </c>
      <c r="D53" s="13">
        <v>0.94</v>
      </c>
      <c r="E53" s="13">
        <v>0.06</v>
      </c>
      <c r="F53" s="13">
        <v>0</v>
      </c>
      <c r="G53" s="13">
        <v>0</v>
      </c>
    </row>
    <row r="54" spans="1:7" x14ac:dyDescent="0.2">
      <c r="C54" s="11">
        <v>2016</v>
      </c>
      <c r="D54" s="6">
        <v>0.96</v>
      </c>
      <c r="E54" s="14">
        <v>0.03</v>
      </c>
      <c r="F54" s="6">
        <v>0.01</v>
      </c>
      <c r="G54" s="30">
        <v>0</v>
      </c>
    </row>
    <row r="55" spans="1:7" x14ac:dyDescent="0.2">
      <c r="C55" s="16">
        <v>2017</v>
      </c>
      <c r="D55" s="24">
        <v>0.99</v>
      </c>
      <c r="E55" s="24">
        <v>0.01</v>
      </c>
      <c r="F55" s="24"/>
      <c r="G55" s="24"/>
    </row>
    <row r="56" spans="1:7" x14ac:dyDescent="0.2">
      <c r="C56" s="16">
        <v>2018</v>
      </c>
      <c r="D56" s="24">
        <v>0.94</v>
      </c>
      <c r="E56" s="24">
        <v>0.05</v>
      </c>
      <c r="F56" s="24">
        <v>0.1</v>
      </c>
      <c r="G56" s="24"/>
    </row>
    <row r="57" spans="1:7" x14ac:dyDescent="0.2">
      <c r="A57" s="12"/>
      <c r="B57" s="12"/>
      <c r="C57" s="26">
        <v>2019</v>
      </c>
      <c r="D57" s="98">
        <v>0.75129533678756477</v>
      </c>
      <c r="E57" s="98">
        <v>6.2176165803108807E-2</v>
      </c>
      <c r="F57" s="98">
        <v>3.1088082901554404E-2</v>
      </c>
      <c r="G57" s="98">
        <v>0</v>
      </c>
    </row>
    <row r="58" spans="1:7" x14ac:dyDescent="0.2">
      <c r="A58" s="12"/>
      <c r="B58" s="12"/>
      <c r="C58" s="61" t="s">
        <v>31</v>
      </c>
      <c r="D58" s="12"/>
      <c r="E58" s="12"/>
      <c r="F58" s="12"/>
      <c r="G58" s="12"/>
    </row>
    <row r="59" spans="1:7" x14ac:dyDescent="0.2">
      <c r="B59" s="73"/>
      <c r="C59" s="5"/>
      <c r="D59" s="7" t="s">
        <v>5</v>
      </c>
      <c r="E59" s="7" t="s">
        <v>6</v>
      </c>
      <c r="F59" s="7" t="s">
        <v>3</v>
      </c>
      <c r="G59" s="7" t="s">
        <v>2</v>
      </c>
    </row>
    <row r="60" spans="1:7" x14ac:dyDescent="0.2">
      <c r="B60" s="12"/>
      <c r="C60" s="19">
        <v>2011</v>
      </c>
      <c r="D60" s="14">
        <v>0.83</v>
      </c>
      <c r="E60" s="14">
        <v>0.06</v>
      </c>
      <c r="F60" s="14">
        <v>0.08</v>
      </c>
      <c r="G60" s="14">
        <v>0.03</v>
      </c>
    </row>
    <row r="61" spans="1:7" x14ac:dyDescent="0.2">
      <c r="B61" s="12"/>
      <c r="C61" s="19">
        <v>2012</v>
      </c>
      <c r="D61" s="14">
        <v>0.84</v>
      </c>
      <c r="E61" s="14">
        <v>0.09</v>
      </c>
      <c r="F61" s="14">
        <v>0.06</v>
      </c>
      <c r="G61" s="14">
        <v>0.01</v>
      </c>
    </row>
    <row r="62" spans="1:7" x14ac:dyDescent="0.2">
      <c r="B62" s="12"/>
      <c r="C62" s="19">
        <v>2013</v>
      </c>
      <c r="D62" s="14">
        <v>0.84</v>
      </c>
      <c r="E62" s="14">
        <v>0.1</v>
      </c>
      <c r="F62" s="14">
        <v>0.04</v>
      </c>
      <c r="G62" s="14">
        <v>0.01</v>
      </c>
    </row>
    <row r="63" spans="1:7" x14ac:dyDescent="0.2">
      <c r="B63" s="12"/>
      <c r="C63" s="19">
        <v>2014</v>
      </c>
      <c r="D63" s="14">
        <v>0.89</v>
      </c>
      <c r="E63" s="14">
        <v>0.04</v>
      </c>
      <c r="F63" s="14">
        <v>0.05</v>
      </c>
      <c r="G63" s="14">
        <v>0.02</v>
      </c>
    </row>
    <row r="64" spans="1:7" x14ac:dyDescent="0.2">
      <c r="B64" s="12"/>
      <c r="C64" s="11">
        <v>2015</v>
      </c>
      <c r="D64" s="6">
        <v>0.89</v>
      </c>
      <c r="E64" s="84">
        <v>0.11</v>
      </c>
      <c r="F64" s="6">
        <v>0</v>
      </c>
      <c r="G64" s="6">
        <v>0</v>
      </c>
    </row>
    <row r="65" spans="1:18" x14ac:dyDescent="0.2">
      <c r="B65" s="12"/>
      <c r="C65" s="11">
        <v>2016</v>
      </c>
      <c r="D65" s="6">
        <v>0.89</v>
      </c>
      <c r="E65" s="84">
        <v>0.11</v>
      </c>
      <c r="F65" s="6">
        <v>0</v>
      </c>
      <c r="G65" s="6">
        <v>0</v>
      </c>
    </row>
    <row r="66" spans="1:18" x14ac:dyDescent="0.2">
      <c r="A66" s="9"/>
      <c r="B66" s="10"/>
      <c r="C66" s="16">
        <v>2017</v>
      </c>
      <c r="D66" s="93">
        <v>0.88</v>
      </c>
      <c r="E66" s="93">
        <v>7.0000000000000007E-2</v>
      </c>
      <c r="F66" s="93">
        <v>0.05</v>
      </c>
      <c r="G66" s="25"/>
    </row>
    <row r="67" spans="1:18" x14ac:dyDescent="0.2">
      <c r="A67" s="9"/>
      <c r="B67" s="10"/>
      <c r="C67" s="94">
        <v>2018</v>
      </c>
      <c r="D67" s="93">
        <v>0.89</v>
      </c>
      <c r="E67" s="93">
        <v>7.0000000000000007E-2</v>
      </c>
      <c r="F67" s="93">
        <v>0.04</v>
      </c>
      <c r="G67" s="25"/>
    </row>
    <row r="68" spans="1:18" x14ac:dyDescent="0.2">
      <c r="A68" s="25"/>
      <c r="B68" s="25"/>
      <c r="C68" s="97">
        <v>2019</v>
      </c>
      <c r="D68" s="98">
        <v>0.64444444444444449</v>
      </c>
      <c r="E68" s="98">
        <v>0.12</v>
      </c>
      <c r="F68" s="98">
        <v>3.5555555555555556E-2</v>
      </c>
      <c r="G68" s="98">
        <v>0</v>
      </c>
    </row>
    <row r="69" spans="1:18" x14ac:dyDescent="0.2">
      <c r="B69" s="25"/>
      <c r="C69" s="25"/>
      <c r="D69" s="25"/>
      <c r="E69" s="25"/>
      <c r="F69" s="25"/>
      <c r="G69" s="25"/>
    </row>
    <row r="70" spans="1:18" x14ac:dyDescent="0.2">
      <c r="B70" s="25"/>
    </row>
    <row r="72" spans="1:18" x14ac:dyDescent="0.2">
      <c r="A72" s="8"/>
      <c r="B72" s="8"/>
      <c r="C72" s="16"/>
      <c r="D72" s="16"/>
      <c r="E72" s="16"/>
      <c r="F72" s="16"/>
      <c r="G72" s="16"/>
    </row>
    <row r="73" spans="1:18" x14ac:dyDescent="0.2">
      <c r="A73" s="9"/>
      <c r="B73" s="9"/>
      <c r="C73" s="9"/>
      <c r="D73" s="9"/>
      <c r="E73" s="9"/>
      <c r="F73" s="9"/>
      <c r="G73" s="9"/>
    </row>
    <row r="74" spans="1:18" x14ac:dyDescent="0.2">
      <c r="A74" s="9"/>
      <c r="B74" s="9"/>
      <c r="C74" s="9"/>
      <c r="D74" s="9"/>
      <c r="E74" s="9"/>
      <c r="F74" s="9"/>
      <c r="G74" s="9"/>
    </row>
    <row r="75" spans="1:18" x14ac:dyDescent="0.2">
      <c r="A75" s="9"/>
      <c r="B75" s="9"/>
      <c r="C75" s="9"/>
      <c r="D75" s="9"/>
      <c r="E75" s="9"/>
      <c r="F75" s="9"/>
      <c r="G75" s="9"/>
    </row>
    <row r="76" spans="1:18" x14ac:dyDescent="0.2">
      <c r="A76" s="9"/>
      <c r="B76" s="9"/>
      <c r="C76" s="24"/>
      <c r="D76" s="9"/>
      <c r="E76" s="9"/>
      <c r="F76" s="9"/>
      <c r="G76" s="9"/>
    </row>
    <row r="77" spans="1:18" x14ac:dyDescent="0.2">
      <c r="A77" s="9"/>
      <c r="B77" s="9"/>
      <c r="C77" s="55"/>
      <c r="D77" s="39"/>
      <c r="E77" s="9"/>
      <c r="F77" s="9"/>
      <c r="G77" s="9"/>
    </row>
    <row r="78" spans="1:18" x14ac:dyDescent="0.2">
      <c r="A78" s="9"/>
      <c r="B78" s="9"/>
      <c r="C78" s="21"/>
      <c r="D78" s="12"/>
      <c r="E78" s="9"/>
      <c r="F78" s="9"/>
      <c r="G78" s="9"/>
    </row>
    <row r="79" spans="1:18" x14ac:dyDescent="0.2">
      <c r="A79" s="9"/>
      <c r="B79" s="9"/>
      <c r="C79" s="21"/>
      <c r="D79" s="12"/>
      <c r="E79" s="9"/>
      <c r="F79" s="9"/>
      <c r="G79" s="9"/>
    </row>
    <row r="80" spans="1:18" x14ac:dyDescent="0.2">
      <c r="A80" s="9"/>
      <c r="B80" s="9"/>
      <c r="C80" s="21"/>
      <c r="D80" s="12"/>
      <c r="E80" s="9"/>
      <c r="F80" s="9"/>
      <c r="G80" s="9"/>
      <c r="H80" s="25"/>
      <c r="J80" s="26"/>
      <c r="K80" s="12"/>
      <c r="L80" s="12"/>
      <c r="M80" s="12"/>
      <c r="N80" s="26"/>
      <c r="O80" s="12"/>
      <c r="P80" s="12"/>
      <c r="Q80" s="12"/>
      <c r="R80" s="12"/>
    </row>
    <row r="81" spans="1:18" x14ac:dyDescent="0.2">
      <c r="A81" s="9"/>
      <c r="B81" s="9"/>
      <c r="C81" s="21"/>
      <c r="D81" s="12"/>
      <c r="E81" s="9"/>
      <c r="F81" s="9"/>
      <c r="G81" s="9"/>
      <c r="H81" s="25"/>
      <c r="J81" s="26"/>
      <c r="K81" s="12"/>
      <c r="L81" s="12"/>
      <c r="M81" s="12"/>
      <c r="N81" s="26"/>
      <c r="O81" s="12"/>
      <c r="P81" s="12"/>
      <c r="Q81" s="12"/>
      <c r="R81" s="12"/>
    </row>
    <row r="82" spans="1:18" x14ac:dyDescent="0.2">
      <c r="A82" s="9"/>
      <c r="B82" s="9"/>
      <c r="C82" s="21"/>
      <c r="D82" s="12"/>
      <c r="E82" s="9"/>
      <c r="F82" s="9"/>
      <c r="G82" s="9"/>
      <c r="H82" s="25"/>
      <c r="J82" s="26"/>
      <c r="K82" s="12"/>
      <c r="L82" s="12"/>
      <c r="M82" s="12"/>
      <c r="N82" s="26"/>
      <c r="O82" s="12"/>
      <c r="P82" s="12"/>
      <c r="Q82" s="12"/>
      <c r="R82" s="12"/>
    </row>
    <row r="83" spans="1:18" x14ac:dyDescent="0.2">
      <c r="A83" s="9"/>
      <c r="B83" s="9"/>
      <c r="C83" s="24"/>
      <c r="D83" s="9"/>
      <c r="E83" s="9"/>
      <c r="F83" s="9"/>
      <c r="G83" s="9"/>
      <c r="H83" s="25"/>
      <c r="J83" s="26"/>
      <c r="K83" s="12"/>
      <c r="L83" s="12"/>
      <c r="M83" s="12"/>
      <c r="N83" s="26"/>
      <c r="O83" s="12"/>
      <c r="P83" s="12"/>
      <c r="Q83" s="12"/>
      <c r="R83" s="12"/>
    </row>
    <row r="84" spans="1:18" x14ac:dyDescent="0.2">
      <c r="H84" s="25"/>
      <c r="J84" s="26"/>
      <c r="K84" s="12"/>
      <c r="L84" s="12"/>
      <c r="M84" s="12"/>
      <c r="N84" s="26"/>
      <c r="O84" s="12"/>
      <c r="P84" s="12"/>
      <c r="Q84" s="12"/>
      <c r="R84" s="12"/>
    </row>
    <row r="85" spans="1:18" x14ac:dyDescent="0.2">
      <c r="H85" s="25"/>
      <c r="J85" s="26"/>
      <c r="K85" s="12"/>
      <c r="L85" s="12"/>
      <c r="M85" s="12"/>
      <c r="N85" s="12"/>
      <c r="O85" s="12"/>
    </row>
    <row r="86" spans="1:18" x14ac:dyDescent="0.2">
      <c r="H86" s="25"/>
    </row>
    <row r="87" spans="1:18" x14ac:dyDescent="0.2">
      <c r="H87" s="3"/>
    </row>
    <row r="89" spans="1:18" x14ac:dyDescent="0.2">
      <c r="H89" s="16"/>
      <c r="I89" s="9"/>
      <c r="J89" s="9"/>
      <c r="K89" s="9"/>
      <c r="L89" s="9"/>
      <c r="M89" s="9"/>
      <c r="N89" s="9"/>
    </row>
    <row r="90" spans="1:18" x14ac:dyDescent="0.2">
      <c r="H90" s="9"/>
      <c r="I90" s="12"/>
      <c r="J90" s="12"/>
      <c r="K90" s="12"/>
      <c r="L90" s="12"/>
      <c r="M90" s="12"/>
      <c r="N90" s="12"/>
    </row>
    <row r="91" spans="1:18" x14ac:dyDescent="0.2">
      <c r="H91" s="9"/>
      <c r="I91" s="12"/>
      <c r="J91" s="12"/>
      <c r="K91" s="12"/>
      <c r="L91" s="12"/>
      <c r="M91" s="12"/>
      <c r="N91" s="12"/>
    </row>
    <row r="92" spans="1:18" x14ac:dyDescent="0.2">
      <c r="H92" s="9"/>
      <c r="I92" s="12"/>
      <c r="J92" s="12"/>
      <c r="K92" s="12"/>
      <c r="L92" s="12"/>
      <c r="M92" s="12"/>
      <c r="N92" s="12"/>
    </row>
    <row r="93" spans="1:18" x14ac:dyDescent="0.2">
      <c r="H93" s="9"/>
      <c r="I93" s="9"/>
      <c r="J93" s="9"/>
      <c r="K93" s="9"/>
      <c r="L93" s="9"/>
      <c r="M93" s="9"/>
      <c r="N93" s="9"/>
    </row>
    <row r="94" spans="1:18" x14ac:dyDescent="0.2">
      <c r="H94" s="12"/>
      <c r="I94" s="25"/>
      <c r="J94" s="25"/>
      <c r="K94" s="25"/>
      <c r="L94" s="25"/>
      <c r="M94" s="25"/>
      <c r="N94" s="9"/>
    </row>
    <row r="95" spans="1:18" x14ac:dyDescent="0.2">
      <c r="H95" s="16"/>
      <c r="I95" s="40"/>
      <c r="J95" s="40"/>
      <c r="K95" s="56"/>
      <c r="L95" s="36"/>
      <c r="M95" s="36"/>
      <c r="N95" s="9"/>
    </row>
    <row r="96" spans="1:18" x14ac:dyDescent="0.2">
      <c r="H96" s="16"/>
      <c r="I96" s="41"/>
      <c r="J96" s="57"/>
      <c r="K96" s="58"/>
      <c r="L96" s="58"/>
      <c r="M96" s="58"/>
      <c r="N96" s="9"/>
    </row>
    <row r="97" spans="8:14" x14ac:dyDescent="0.2">
      <c r="H97" s="25"/>
      <c r="I97" s="9"/>
      <c r="J97" s="10"/>
      <c r="K97" s="54"/>
      <c r="L97" s="25"/>
      <c r="M97" s="25"/>
      <c r="N97" s="9"/>
    </row>
    <row r="98" spans="8:14" x14ac:dyDescent="0.2">
      <c r="H98" s="25"/>
      <c r="I98" s="9"/>
      <c r="J98" s="10"/>
      <c r="K98" s="54"/>
      <c r="L98" s="25"/>
      <c r="M98" s="25"/>
      <c r="N98" s="9"/>
    </row>
    <row r="99" spans="8:14" x14ac:dyDescent="0.2">
      <c r="H99" s="25"/>
      <c r="I99" s="9"/>
      <c r="J99" s="10"/>
      <c r="K99" s="54"/>
      <c r="L99" s="25"/>
      <c r="M99" s="25"/>
      <c r="N99" s="9"/>
    </row>
    <row r="100" spans="8:14" x14ac:dyDescent="0.2">
      <c r="H100" s="25"/>
      <c r="I100" s="9"/>
      <c r="J100" s="10"/>
      <c r="K100" s="54"/>
      <c r="L100" s="25"/>
      <c r="M100" s="25"/>
      <c r="N100" s="9"/>
    </row>
    <row r="101" spans="8:14" x14ac:dyDescent="0.2">
      <c r="H101" s="25"/>
      <c r="I101" s="25"/>
      <c r="J101" s="25"/>
      <c r="K101" s="25"/>
      <c r="L101" s="25"/>
      <c r="M101" s="25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settembre</vt:lpstr>
      <vt:lpstr>dati grafici settembre</vt:lpstr>
      <vt:lpstr>Foglio1</vt:lpstr>
      <vt:lpstr>VALLAURI  SETT</vt:lpstr>
      <vt:lpstr>ECO_TUR SETT</vt:lpstr>
      <vt:lpstr>vallauri sett TORTA</vt:lpstr>
      <vt:lpstr>respinti rispetto ai debiti</vt:lpstr>
      <vt:lpstr>CONFRONTO TR SETTORI</vt:lpstr>
      <vt:lpstr>LSSA SETT </vt:lpstr>
      <vt:lpstr>INF SETT </vt:lpstr>
      <vt:lpstr>ELT SETT </vt:lpstr>
      <vt:lpstr>MECC SETT </vt:lpstr>
      <vt:lpstr>BIENNIO SETT </vt:lpstr>
      <vt:lpstr>settembre!Area_stampa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bosio</dc:creator>
  <cp:lastModifiedBy>debora servetti</cp:lastModifiedBy>
  <cp:lastPrinted>2012-09-17T12:34:49Z</cp:lastPrinted>
  <dcterms:created xsi:type="dcterms:W3CDTF">2004-06-14T19:13:22Z</dcterms:created>
  <dcterms:modified xsi:type="dcterms:W3CDTF">2020-11-06T17:45:22Z</dcterms:modified>
</cp:coreProperties>
</file>